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uffolknet.sharepoint.com/sites/SENDProgrammeBoardMeetings-SENDPBWorkingDocumentation/Shared Documents/SEND PB Working Documentation/January 2023/"/>
    </mc:Choice>
  </mc:AlternateContent>
  <xr:revisionPtr revIDLastSave="75" documentId="8_{32B8C021-2B25-4E4E-A3C2-335B64B42DB8}" xr6:coauthVersionLast="47" xr6:coauthVersionMax="47" xr10:uidLastSave="{954AEDC0-8069-4ED8-8531-66E94D3BDB7A}"/>
  <bookViews>
    <workbookView xWindow="-28920" yWindow="-15" windowWidth="29040" windowHeight="15840" tabRatio="937" firstSheet="1" activeTab="1" xr2:uid="{F68FEB05-742A-427E-9FD4-C8282BB7C556}"/>
  </bookViews>
  <sheets>
    <sheet name="Glossary" sheetId="1" state="hidden" r:id="rId1"/>
    <sheet name="Dashboard" sheetId="9" r:id="rId2"/>
    <sheet name="Monthly Data" sheetId="12" state="hidden" r:id="rId3"/>
    <sheet name="AnnualData" sheetId="13" state="hidden" r:id="rId4"/>
    <sheet name="2&amp;3 Education" sheetId="6" r:id="rId5"/>
    <sheet name="4&amp;7 EHCPs" sheetId="2" r:id="rId6"/>
    <sheet name="EHCP data" sheetId="4" state="hidden" r:id="rId7"/>
    <sheet name="Attainment Data" sheetId="5" state="hidden" r:id="rId8"/>
    <sheet name="8 Exclusions" sheetId="7" r:id="rId9"/>
    <sheet name="Exclusion Data" sheetId="8" state="hidden" r:id="rId10"/>
    <sheet name="9 NEET" sheetId="14" r:id="rId11"/>
    <sheet name="NEET Data" sheetId="15" state="hidden" r:id="rId12"/>
    <sheet name="10 Access to Services" sheetId="16" r:id="rId13"/>
    <sheet name="11Services have positive impact" sheetId="17" r:id="rId14"/>
    <sheet name="12 Access to Assessment" sheetId="18" r:id="rId15"/>
    <sheet name="13 Access to ICPS Services" sheetId="19" r:id="rId16"/>
    <sheet name="14 Local Offer" sheetId="10" r:id="rId17"/>
    <sheet name="SEND Identified" sheetId="22" r:id="rId18"/>
    <sheet name="Health Checks" sheetId="20" r:id="rId19"/>
    <sheet name="Personal Heath Budget" sheetId="21" r:id="rId20"/>
    <sheet name="LocalOfferData" sheetId="11" state="hidden" r:id="rId21"/>
  </sheets>
  <definedNames>
    <definedName name="_xlnm._FilterDatabase" localSheetId="7" hidden="1">'Attainment Data'!$A$1:$H$139</definedName>
    <definedName name="AnnualDATA">AnnualData!$B$2:$F$40</definedName>
    <definedName name="AnnualReview">'4&amp;7 EHCPs'!$B$23</definedName>
    <definedName name="Dash2Acc2Assm">Dashboard!$T$50</definedName>
    <definedName name="Dash2Acc2Serv">Dashboard!$J$50</definedName>
    <definedName name="Dash2Acc2Therap">Dashboard!$T$64</definedName>
    <definedName name="Dash2AnnRev">Dashboard!$R$5</definedName>
    <definedName name="Dash2Educatio">Dashboard!$M$18</definedName>
    <definedName name="Dash2EHCP">Dashboard!$M$5</definedName>
    <definedName name="Dash2Excl">Dashboard!$R$18</definedName>
    <definedName name="Dash2HealthBud">Dashboard!$T$78</definedName>
    <definedName name="Dash2Healthchk">Dashboard!$J$78</definedName>
    <definedName name="Dash2LO">Dashboard!$F$90</definedName>
    <definedName name="Dash2Neet">Dashboard!$E$41</definedName>
    <definedName name="Dash2Positiv">Dashboard!$J$64</definedName>
    <definedName name="Dash2SENDid">Dashboard!$P$41</definedName>
    <definedName name="EHCPMonthly">'EHCP data'!$B$1:$AC$18</definedName>
    <definedName name="ExclusionMonth">'Exclusion Data'!$B$2:$AA$39</definedName>
    <definedName name="HealthChk">'Health Checks'!$J$2</definedName>
    <definedName name="KPI10AcctoServ">'10 Access to Services'!$P$2</definedName>
    <definedName name="KPI11Positive">'11Services have positive impact'!$M$2</definedName>
    <definedName name="KPI12ATA">'12 Access to Assessment'!$L$2</definedName>
    <definedName name="KPI13ATT">'13 Access to ICPS Services'!$K$2</definedName>
    <definedName name="KPI14Lo">'14 Local Offer'!$O$2</definedName>
    <definedName name="KPI2and3">'2&amp;3 Education'!$H$2</definedName>
    <definedName name="KPI4and7">'4&amp;7 EHCPs'!$O$2</definedName>
    <definedName name="KPI8exc">'8 Exclusions'!$Q$2</definedName>
    <definedName name="KPI9NEET">'9 NEET'!$R$2</definedName>
    <definedName name="LocalOfferMonth">LocalOfferData!$A$1:$Y$4</definedName>
    <definedName name="NEETRolling">'NEET Data'!$B$10:$N$12</definedName>
    <definedName name="NEETSuffENG">'NEET Data'!$B$2:$N$6</definedName>
    <definedName name="PersHealth">'Personal Heath Budget'!$M$2</definedName>
    <definedName name="Rolling12Month">'Monthly Data'!$B$1:$N$62</definedName>
    <definedName name="SENDIdent">'SEND Identified'!$O$2</definedName>
  </definedName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7" i="4" l="1"/>
  <c r="E27" i="4"/>
  <c r="F27" i="4"/>
  <c r="G27" i="4"/>
  <c r="H27" i="4"/>
  <c r="I27" i="4"/>
  <c r="J27" i="4"/>
  <c r="K27" i="4"/>
  <c r="D27" i="4"/>
  <c r="AB4" i="8" l="1"/>
  <c r="AB5" i="8"/>
  <c r="AB6" i="8"/>
  <c r="AB7" i="8"/>
  <c r="AB8" i="8"/>
  <c r="AB10" i="8"/>
  <c r="AB11" i="8"/>
  <c r="AB16" i="8"/>
  <c r="AB17" i="8"/>
  <c r="AB18" i="8"/>
  <c r="AB19" i="8"/>
  <c r="AB20" i="8"/>
  <c r="AB21" i="8"/>
  <c r="AB22" i="8"/>
  <c r="AB23" i="8"/>
  <c r="AB24" i="8"/>
  <c r="AB25" i="8"/>
  <c r="AB26" i="8"/>
  <c r="AB27" i="8"/>
  <c r="AB28" i="8"/>
  <c r="AB29" i="8"/>
  <c r="AB30" i="8"/>
  <c r="AB31" i="8"/>
  <c r="AB32" i="8"/>
  <c r="AB33" i="8"/>
  <c r="AB34" i="8"/>
  <c r="AB35" i="8"/>
  <c r="AB36" i="8"/>
  <c r="AB37" i="8"/>
  <c r="AB38" i="8"/>
  <c r="AB39" i="8"/>
  <c r="AB3" i="8"/>
  <c r="P5" i="8"/>
  <c r="Q5" i="8" s="1"/>
  <c r="R5" i="8" s="1"/>
  <c r="S5" i="8" s="1"/>
  <c r="D5" i="8"/>
  <c r="E5" i="8" s="1"/>
  <c r="F5" i="8" s="1"/>
  <c r="G5" i="8" s="1"/>
  <c r="H5" i="8" s="1"/>
  <c r="I5" i="8" s="1"/>
  <c r="J5" i="8" s="1"/>
  <c r="K5" i="8" s="1"/>
  <c r="L5" i="8" s="1"/>
  <c r="M5" i="8" s="1"/>
  <c r="N5" i="8" s="1"/>
  <c r="O5" i="8" s="1"/>
  <c r="K17" i="18"/>
  <c r="E17" i="18"/>
  <c r="F17" i="18"/>
  <c r="G17" i="18"/>
  <c r="H17" i="18"/>
  <c r="I17" i="18"/>
  <c r="J17" i="18"/>
  <c r="D17" i="18"/>
  <c r="E47" i="22"/>
  <c r="D47" i="22"/>
  <c r="C47" i="22"/>
  <c r="N29" i="22"/>
  <c r="M29" i="22"/>
  <c r="L29" i="22"/>
  <c r="O11" i="22"/>
  <c r="O10" i="22"/>
  <c r="O9" i="22"/>
  <c r="F23" i="22"/>
  <c r="F24" i="22"/>
  <c r="F25" i="22"/>
  <c r="F26" i="22"/>
  <c r="F27" i="22"/>
  <c r="F28" i="22"/>
  <c r="F29" i="22"/>
  <c r="F30" i="22"/>
  <c r="F31" i="22"/>
  <c r="F32" i="22"/>
  <c r="F33" i="22"/>
  <c r="F34" i="22"/>
  <c r="F35" i="22"/>
  <c r="F36" i="22"/>
  <c r="F37" i="22"/>
  <c r="F38" i="22"/>
  <c r="F39" i="22"/>
  <c r="F40" i="22"/>
  <c r="F41" i="22"/>
  <c r="F42" i="22"/>
  <c r="F43" i="22"/>
  <c r="F44" i="22"/>
  <c r="F45" i="22"/>
  <c r="F46" i="22"/>
  <c r="F22" i="22"/>
  <c r="O23" i="22"/>
  <c r="O24" i="22"/>
  <c r="O25" i="22"/>
  <c r="O26" i="22"/>
  <c r="O27" i="22"/>
  <c r="O28" i="22"/>
  <c r="O22" i="22"/>
  <c r="F47" i="22" l="1"/>
  <c r="O29" i="22"/>
  <c r="J14" i="19"/>
  <c r="J13" i="19"/>
  <c r="J15" i="19" s="1"/>
  <c r="J9" i="19"/>
  <c r="J8" i="19"/>
  <c r="J10" i="19" s="1"/>
  <c r="F6" i="14" l="1"/>
  <c r="G6" i="14"/>
  <c r="H6" i="14"/>
  <c r="I6" i="14"/>
  <c r="J6" i="14"/>
  <c r="K6" i="14"/>
  <c r="L6" i="14"/>
  <c r="M6" i="14"/>
  <c r="N6" i="14"/>
  <c r="O6" i="14"/>
  <c r="P6" i="14"/>
  <c r="Q6" i="14"/>
  <c r="G5" i="14"/>
  <c r="H5" i="14"/>
  <c r="I5" i="14"/>
  <c r="J5" i="14"/>
  <c r="K5" i="14"/>
  <c r="L5" i="14"/>
  <c r="M5" i="14"/>
  <c r="N5" i="14"/>
  <c r="O5" i="14"/>
  <c r="P5" i="14"/>
  <c r="Q5" i="14"/>
  <c r="F5" i="14"/>
  <c r="F9" i="14"/>
  <c r="F10" i="14"/>
  <c r="G10" i="14"/>
  <c r="H10" i="14"/>
  <c r="I10" i="14"/>
  <c r="J10" i="14"/>
  <c r="K10" i="14"/>
  <c r="L10" i="14"/>
  <c r="M10" i="14"/>
  <c r="N10" i="14"/>
  <c r="O10" i="14"/>
  <c r="P10" i="14"/>
  <c r="Q10" i="14"/>
  <c r="F11" i="14"/>
  <c r="G11" i="14"/>
  <c r="H11" i="14"/>
  <c r="I11" i="14"/>
  <c r="J11" i="14"/>
  <c r="K11" i="14"/>
  <c r="L11" i="14"/>
  <c r="M11" i="14"/>
  <c r="N11" i="14"/>
  <c r="O11" i="14"/>
  <c r="P11" i="14"/>
  <c r="Q11" i="14"/>
  <c r="F12" i="14"/>
  <c r="G12" i="14"/>
  <c r="H12" i="14"/>
  <c r="I12" i="14"/>
  <c r="J12" i="14"/>
  <c r="K12" i="14"/>
  <c r="L12" i="14"/>
  <c r="M12" i="14"/>
  <c r="N12" i="14"/>
  <c r="O12" i="14"/>
  <c r="P12" i="14"/>
  <c r="Q12" i="14"/>
  <c r="G9" i="14"/>
  <c r="H9" i="14"/>
  <c r="I9" i="14"/>
  <c r="J9" i="14"/>
  <c r="K9" i="14"/>
  <c r="L9" i="14"/>
  <c r="M9" i="14"/>
  <c r="N9" i="14"/>
  <c r="O9" i="14"/>
  <c r="P9" i="14"/>
  <c r="Q9" i="14"/>
  <c r="C40" i="7" l="1"/>
  <c r="D40" i="7"/>
  <c r="C41" i="7"/>
  <c r="D41" i="7"/>
  <c r="C42" i="7"/>
  <c r="D42" i="7"/>
  <c r="C43" i="7"/>
  <c r="D43" i="7"/>
  <c r="C44" i="7"/>
  <c r="D44" i="7"/>
  <c r="C45" i="7"/>
  <c r="D45" i="7"/>
  <c r="C46" i="7"/>
  <c r="D46" i="7"/>
  <c r="C47" i="7"/>
  <c r="D47" i="7"/>
  <c r="D39" i="7"/>
  <c r="C39" i="7"/>
  <c r="C30" i="7"/>
  <c r="D30" i="7"/>
  <c r="C31" i="7"/>
  <c r="D31" i="7"/>
  <c r="C32" i="7"/>
  <c r="D32" i="7"/>
  <c r="C33" i="7"/>
  <c r="D33" i="7"/>
  <c r="C34" i="7"/>
  <c r="D34" i="7"/>
  <c r="C35" i="7"/>
  <c r="D35" i="7"/>
  <c r="C36" i="7"/>
  <c r="D36" i="7"/>
  <c r="C37" i="7"/>
  <c r="D37" i="7"/>
  <c r="D29" i="7"/>
  <c r="C29" i="7"/>
  <c r="D27" i="7"/>
  <c r="C27" i="7"/>
  <c r="D26" i="7"/>
  <c r="C26" i="7"/>
  <c r="D24" i="7"/>
  <c r="C24" i="7"/>
  <c r="D23" i="7"/>
  <c r="C23" i="7"/>
  <c r="C19" i="7"/>
  <c r="D19" i="7"/>
  <c r="C20" i="7"/>
  <c r="D20" i="7"/>
  <c r="C21" i="7"/>
  <c r="D21" i="7"/>
  <c r="D18" i="7"/>
  <c r="C18" i="7"/>
  <c r="C10" i="7"/>
  <c r="D10" i="7"/>
  <c r="C11" i="7"/>
  <c r="D11" i="7"/>
  <c r="C12" i="7"/>
  <c r="D12" i="7"/>
  <c r="C13" i="7"/>
  <c r="D13" i="7"/>
  <c r="C14" i="7"/>
  <c r="D14" i="7"/>
  <c r="C15" i="7"/>
  <c r="D15" i="7"/>
  <c r="C16" i="7"/>
  <c r="D16" i="7"/>
  <c r="D8" i="7"/>
  <c r="D9" i="7"/>
  <c r="C8" i="7"/>
  <c r="C9" i="7"/>
  <c r="H45" i="6" l="1"/>
  <c r="H46" i="6"/>
  <c r="H47" i="6"/>
  <c r="H48" i="6"/>
  <c r="H49" i="6"/>
  <c r="H44" i="6"/>
  <c r="E45" i="6"/>
  <c r="E46" i="6"/>
  <c r="E47" i="6"/>
  <c r="E48" i="6"/>
  <c r="E49" i="6"/>
  <c r="E44" i="6"/>
  <c r="H37" i="6"/>
  <c r="H38" i="6"/>
  <c r="H39" i="6"/>
  <c r="H40" i="6"/>
  <c r="H41" i="6"/>
  <c r="H42" i="6"/>
  <c r="H36" i="6"/>
  <c r="E37" i="6"/>
  <c r="E38" i="6"/>
  <c r="E39" i="6"/>
  <c r="E40" i="6"/>
  <c r="E41" i="6"/>
  <c r="E42" i="6"/>
  <c r="E36" i="6"/>
  <c r="E27" i="6"/>
  <c r="E28" i="6"/>
  <c r="E29" i="6"/>
  <c r="E30" i="6"/>
  <c r="E31" i="6"/>
  <c r="E32" i="6"/>
  <c r="E26" i="6"/>
  <c r="H27" i="6"/>
  <c r="H28" i="6"/>
  <c r="H29" i="6"/>
  <c r="H26" i="6"/>
  <c r="H17" i="6"/>
  <c r="H18" i="6"/>
  <c r="H19" i="6"/>
  <c r="H21" i="6"/>
  <c r="H22" i="6"/>
  <c r="H16" i="6"/>
  <c r="H9" i="6"/>
  <c r="H10" i="6"/>
  <c r="H11" i="6"/>
  <c r="H12" i="6"/>
  <c r="H13" i="6"/>
  <c r="H14" i="6"/>
  <c r="H8" i="6"/>
  <c r="E9" i="6"/>
  <c r="E10" i="6"/>
  <c r="E11" i="6"/>
  <c r="E12" i="6"/>
  <c r="E13" i="6"/>
  <c r="E14" i="6"/>
  <c r="E8" i="6"/>
  <c r="G20" i="6"/>
  <c r="H20" i="6" s="1"/>
  <c r="G21" i="6"/>
  <c r="G22" i="6"/>
  <c r="F22" i="6"/>
  <c r="F21" i="6"/>
  <c r="F20" i="6"/>
  <c r="G30" i="6"/>
  <c r="G31" i="6"/>
  <c r="G32" i="6"/>
  <c r="F32" i="6"/>
  <c r="H32" i="6" s="1"/>
  <c r="F31" i="6"/>
  <c r="H31" i="6" s="1"/>
  <c r="F30" i="6"/>
  <c r="H30" i="6" s="1"/>
  <c r="N14" i="2"/>
  <c r="E59" i="12" l="1"/>
  <c r="E7" i="10" s="1"/>
  <c r="F59" i="12"/>
  <c r="F7" i="10" s="1"/>
  <c r="G59" i="12"/>
  <c r="G7" i="10" s="1"/>
  <c r="H59" i="12"/>
  <c r="H7" i="10" s="1"/>
  <c r="I59" i="12"/>
  <c r="I7" i="10" s="1"/>
  <c r="J59" i="12"/>
  <c r="J7" i="10" s="1"/>
  <c r="K59" i="12"/>
  <c r="K7" i="10" s="1"/>
  <c r="L59" i="12"/>
  <c r="L7" i="10" s="1"/>
  <c r="M59" i="12"/>
  <c r="M7" i="10" s="1"/>
  <c r="N59" i="12"/>
  <c r="N7" i="10" s="1"/>
  <c r="E60" i="12"/>
  <c r="E8" i="10" s="1"/>
  <c r="F60" i="12"/>
  <c r="F8" i="10" s="1"/>
  <c r="G60" i="12"/>
  <c r="G8" i="10" s="1"/>
  <c r="H60" i="12"/>
  <c r="H8" i="10" s="1"/>
  <c r="I60" i="12"/>
  <c r="I8" i="10" s="1"/>
  <c r="J60" i="12"/>
  <c r="J8" i="10" s="1"/>
  <c r="K60" i="12"/>
  <c r="K8" i="10" s="1"/>
  <c r="L60" i="12"/>
  <c r="L8" i="10" s="1"/>
  <c r="M60" i="12"/>
  <c r="M8" i="10" s="1"/>
  <c r="N60" i="12"/>
  <c r="N8" i="10" s="1"/>
  <c r="E61" i="12"/>
  <c r="E9" i="10" s="1"/>
  <c r="F61" i="12"/>
  <c r="F9" i="10" s="1"/>
  <c r="G61" i="12"/>
  <c r="G9" i="10" s="1"/>
  <c r="H61" i="12"/>
  <c r="H9" i="10" s="1"/>
  <c r="I61" i="12"/>
  <c r="I9" i="10" s="1"/>
  <c r="J61" i="12"/>
  <c r="J9" i="10" s="1"/>
  <c r="K61" i="12"/>
  <c r="K9" i="10" s="1"/>
  <c r="L61" i="12"/>
  <c r="L9" i="10" s="1"/>
  <c r="M61" i="12"/>
  <c r="M9" i="10" s="1"/>
  <c r="N61" i="12"/>
  <c r="N9" i="10" s="1"/>
  <c r="C60" i="12"/>
  <c r="C8" i="10" s="1"/>
  <c r="D60" i="12"/>
  <c r="D8" i="10" s="1"/>
  <c r="C61" i="12"/>
  <c r="C9" i="10" s="1"/>
  <c r="D61" i="12"/>
  <c r="D9" i="10" s="1"/>
  <c r="C59" i="12"/>
  <c r="C7" i="10" s="1"/>
  <c r="D59" i="12"/>
  <c r="D7" i="10" s="1"/>
  <c r="N13" i="12"/>
  <c r="N16" i="2" s="1"/>
  <c r="N14" i="12"/>
  <c r="N18" i="2" s="1"/>
  <c r="N15" i="12"/>
  <c r="N19" i="2" s="1"/>
  <c r="N16" i="12"/>
  <c r="N20" i="2" s="1"/>
  <c r="N17" i="12"/>
  <c r="N21" i="2" s="1"/>
  <c r="N18" i="12"/>
  <c r="N24" i="2" s="1"/>
  <c r="N19" i="12"/>
  <c r="N25" i="2" s="1"/>
  <c r="N3" i="12"/>
  <c r="N5" i="2" s="1"/>
  <c r="N4" i="12"/>
  <c r="N6" i="2" s="1"/>
  <c r="N5" i="12"/>
  <c r="N7" i="2" s="1"/>
  <c r="N6" i="12"/>
  <c r="N7" i="12"/>
  <c r="N9" i="2" s="1"/>
  <c r="N8" i="12"/>
  <c r="N10" i="2" s="1"/>
  <c r="N9" i="12"/>
  <c r="N11" i="2" s="1"/>
  <c r="N10" i="12"/>
  <c r="N12" i="2" s="1"/>
  <c r="N11" i="12"/>
  <c r="N13" i="2" s="1"/>
  <c r="C22" i="12"/>
  <c r="E9" i="7" s="1"/>
  <c r="D22" i="12"/>
  <c r="F9" i="7" s="1"/>
  <c r="E22" i="12"/>
  <c r="G9" i="7" s="1"/>
  <c r="F22" i="12"/>
  <c r="H9" i="7" s="1"/>
  <c r="G22" i="12"/>
  <c r="I9" i="7" s="1"/>
  <c r="H22" i="12"/>
  <c r="J9" i="7" s="1"/>
  <c r="I22" i="12"/>
  <c r="K9" i="7" s="1"/>
  <c r="J22" i="12"/>
  <c r="L9" i="7" s="1"/>
  <c r="K22" i="12"/>
  <c r="M9" i="7" s="1"/>
  <c r="L22" i="12"/>
  <c r="N9" i="7" s="1"/>
  <c r="M22" i="12"/>
  <c r="O9" i="7" s="1"/>
  <c r="N22" i="12"/>
  <c r="P9" i="7" s="1"/>
  <c r="C23" i="12"/>
  <c r="E10" i="7" s="1"/>
  <c r="D23" i="12"/>
  <c r="F10" i="7" s="1"/>
  <c r="E23" i="12"/>
  <c r="G10" i="7" s="1"/>
  <c r="F23" i="12"/>
  <c r="H10" i="7" s="1"/>
  <c r="G23" i="12"/>
  <c r="I10" i="7" s="1"/>
  <c r="H23" i="12"/>
  <c r="J10" i="7" s="1"/>
  <c r="I23" i="12"/>
  <c r="K10" i="7" s="1"/>
  <c r="J23" i="12"/>
  <c r="L10" i="7" s="1"/>
  <c r="K23" i="12"/>
  <c r="M10" i="7" s="1"/>
  <c r="L23" i="12"/>
  <c r="N10" i="7" s="1"/>
  <c r="M23" i="12"/>
  <c r="O10" i="7" s="1"/>
  <c r="N23" i="12"/>
  <c r="P10" i="7" s="1"/>
  <c r="C24" i="12"/>
  <c r="D24" i="12"/>
  <c r="E24" i="12"/>
  <c r="F24" i="12"/>
  <c r="G24" i="12"/>
  <c r="H24" i="12"/>
  <c r="I24" i="12"/>
  <c r="J24" i="12"/>
  <c r="K24" i="12"/>
  <c r="L24" i="12"/>
  <c r="M24" i="12"/>
  <c r="N24" i="12"/>
  <c r="C25" i="12"/>
  <c r="D25" i="12"/>
  <c r="E25" i="12"/>
  <c r="F25" i="12"/>
  <c r="G25" i="12"/>
  <c r="H25" i="12"/>
  <c r="I25" i="12"/>
  <c r="J25" i="12"/>
  <c r="K25" i="12"/>
  <c r="L25" i="12"/>
  <c r="M25" i="12"/>
  <c r="N25" i="12"/>
  <c r="C26" i="12"/>
  <c r="E18" i="7" s="1"/>
  <c r="D26" i="12"/>
  <c r="F18" i="7" s="1"/>
  <c r="E26" i="12"/>
  <c r="G18" i="7" s="1"/>
  <c r="F26" i="12"/>
  <c r="H18" i="7" s="1"/>
  <c r="G26" i="12"/>
  <c r="I18" i="7" s="1"/>
  <c r="H26" i="12"/>
  <c r="J18" i="7" s="1"/>
  <c r="I26" i="12"/>
  <c r="K18" i="7" s="1"/>
  <c r="J26" i="12"/>
  <c r="L18" i="7" s="1"/>
  <c r="K26" i="12"/>
  <c r="M18" i="7" s="1"/>
  <c r="L26" i="12"/>
  <c r="N18" i="7" s="1"/>
  <c r="M26" i="12"/>
  <c r="O18" i="7" s="1"/>
  <c r="N26" i="12"/>
  <c r="P18" i="7" s="1"/>
  <c r="C27" i="12"/>
  <c r="E19" i="7" s="1"/>
  <c r="D27" i="12"/>
  <c r="F19" i="7" s="1"/>
  <c r="E27" i="12"/>
  <c r="G19" i="7" s="1"/>
  <c r="F27" i="12"/>
  <c r="H19" i="7" s="1"/>
  <c r="G27" i="12"/>
  <c r="I19" i="7" s="1"/>
  <c r="H27" i="12"/>
  <c r="J19" i="7" s="1"/>
  <c r="I27" i="12"/>
  <c r="K19" i="7" s="1"/>
  <c r="J27" i="12"/>
  <c r="L19" i="7" s="1"/>
  <c r="K27" i="12"/>
  <c r="M19" i="7" s="1"/>
  <c r="L27" i="12"/>
  <c r="N19" i="7" s="1"/>
  <c r="M27" i="12"/>
  <c r="O19" i="7" s="1"/>
  <c r="N27" i="12"/>
  <c r="P19" i="7" s="1"/>
  <c r="C28" i="12"/>
  <c r="D28" i="12"/>
  <c r="E28" i="12"/>
  <c r="F28" i="12"/>
  <c r="G28" i="12"/>
  <c r="H28" i="12"/>
  <c r="I28" i="12"/>
  <c r="J28" i="12"/>
  <c r="K28" i="12"/>
  <c r="L28" i="12"/>
  <c r="M28" i="12"/>
  <c r="N28" i="12"/>
  <c r="C29" i="12"/>
  <c r="D29" i="12"/>
  <c r="E29" i="12"/>
  <c r="F29" i="12"/>
  <c r="G29" i="12"/>
  <c r="H29" i="12"/>
  <c r="I29" i="12"/>
  <c r="J29" i="12"/>
  <c r="K29" i="12"/>
  <c r="L29" i="12"/>
  <c r="M29" i="12"/>
  <c r="N29" i="12"/>
  <c r="C30" i="12"/>
  <c r="D30" i="12"/>
  <c r="E30" i="12"/>
  <c r="F30" i="12"/>
  <c r="G30" i="12"/>
  <c r="H30" i="12"/>
  <c r="I30" i="12"/>
  <c r="J30" i="12"/>
  <c r="K30" i="12"/>
  <c r="L30" i="12"/>
  <c r="M30" i="12"/>
  <c r="N30" i="12"/>
  <c r="C31" i="12"/>
  <c r="E24" i="7" s="1"/>
  <c r="D31" i="12"/>
  <c r="F24" i="7" s="1"/>
  <c r="E31" i="12"/>
  <c r="G24" i="7" s="1"/>
  <c r="F31" i="12"/>
  <c r="H24" i="7" s="1"/>
  <c r="G31" i="12"/>
  <c r="I24" i="7" s="1"/>
  <c r="H31" i="12"/>
  <c r="J24" i="7" s="1"/>
  <c r="I31" i="12"/>
  <c r="K24" i="7" s="1"/>
  <c r="J31" i="12"/>
  <c r="L24" i="7" s="1"/>
  <c r="K31" i="12"/>
  <c r="M24" i="7" s="1"/>
  <c r="L31" i="12"/>
  <c r="N24" i="7" s="1"/>
  <c r="M31" i="12"/>
  <c r="O24" i="7" s="1"/>
  <c r="N31" i="12"/>
  <c r="P24" i="7" s="1"/>
  <c r="C32" i="12"/>
  <c r="D32" i="12"/>
  <c r="E32" i="12"/>
  <c r="F32" i="12"/>
  <c r="G32" i="12"/>
  <c r="H32" i="12"/>
  <c r="I32" i="12"/>
  <c r="J32" i="12"/>
  <c r="K32" i="12"/>
  <c r="L32" i="12"/>
  <c r="M32" i="12"/>
  <c r="N32" i="12"/>
  <c r="C33" i="12"/>
  <c r="E27" i="7" s="1"/>
  <c r="D33" i="12"/>
  <c r="F27" i="7" s="1"/>
  <c r="E33" i="12"/>
  <c r="G27" i="7" s="1"/>
  <c r="F33" i="12"/>
  <c r="H27" i="7" s="1"/>
  <c r="G33" i="12"/>
  <c r="I27" i="7" s="1"/>
  <c r="H33" i="12"/>
  <c r="J27" i="7" s="1"/>
  <c r="I33" i="12"/>
  <c r="K27" i="7" s="1"/>
  <c r="J33" i="12"/>
  <c r="L27" i="7" s="1"/>
  <c r="K33" i="12"/>
  <c r="M27" i="7" s="1"/>
  <c r="L33" i="12"/>
  <c r="N27" i="7" s="1"/>
  <c r="M33" i="12"/>
  <c r="O27" i="7" s="1"/>
  <c r="N33" i="12"/>
  <c r="P27" i="7" s="1"/>
  <c r="C34" i="12"/>
  <c r="D34" i="12"/>
  <c r="E34" i="12"/>
  <c r="F34" i="12"/>
  <c r="G34" i="12"/>
  <c r="H34" i="12"/>
  <c r="I34" i="12"/>
  <c r="J34" i="12"/>
  <c r="K34" i="12"/>
  <c r="L34" i="12"/>
  <c r="M34" i="12"/>
  <c r="N34" i="12"/>
  <c r="C35" i="12"/>
  <c r="D35" i="12"/>
  <c r="E35" i="12"/>
  <c r="F35" i="12"/>
  <c r="G35" i="12"/>
  <c r="H35" i="12"/>
  <c r="I35" i="12"/>
  <c r="J35" i="12"/>
  <c r="K35" i="12"/>
  <c r="L35" i="12"/>
  <c r="M35" i="12"/>
  <c r="N35" i="12"/>
  <c r="C36" i="12"/>
  <c r="E13" i="7" s="1"/>
  <c r="D36" i="12"/>
  <c r="F13" i="7" s="1"/>
  <c r="E36" i="12"/>
  <c r="G13" i="7" s="1"/>
  <c r="F36" i="12"/>
  <c r="H13" i="7" s="1"/>
  <c r="G36" i="12"/>
  <c r="I13" i="7" s="1"/>
  <c r="H36" i="12"/>
  <c r="J13" i="7" s="1"/>
  <c r="I36" i="12"/>
  <c r="K13" i="7" s="1"/>
  <c r="J36" i="12"/>
  <c r="L13" i="7" s="1"/>
  <c r="K36" i="12"/>
  <c r="M13" i="7" s="1"/>
  <c r="L36" i="12"/>
  <c r="N13" i="7" s="1"/>
  <c r="M36" i="12"/>
  <c r="O13" i="7" s="1"/>
  <c r="N36" i="12"/>
  <c r="P13" i="7" s="1"/>
  <c r="C37" i="12"/>
  <c r="E14" i="7" s="1"/>
  <c r="D37" i="12"/>
  <c r="F14" i="7" s="1"/>
  <c r="E37" i="12"/>
  <c r="G14" i="7" s="1"/>
  <c r="F37" i="12"/>
  <c r="H14" i="7" s="1"/>
  <c r="G37" i="12"/>
  <c r="I14" i="7" s="1"/>
  <c r="H37" i="12"/>
  <c r="J14" i="7" s="1"/>
  <c r="I37" i="12"/>
  <c r="K14" i="7" s="1"/>
  <c r="J37" i="12"/>
  <c r="L14" i="7" s="1"/>
  <c r="K37" i="12"/>
  <c r="M14" i="7" s="1"/>
  <c r="L37" i="12"/>
  <c r="N14" i="7" s="1"/>
  <c r="M37" i="12"/>
  <c r="O14" i="7" s="1"/>
  <c r="N37" i="12"/>
  <c r="P14" i="7" s="1"/>
  <c r="C38" i="12"/>
  <c r="E15" i="7" s="1"/>
  <c r="D38" i="12"/>
  <c r="F15" i="7" s="1"/>
  <c r="E38" i="12"/>
  <c r="G15" i="7" s="1"/>
  <c r="F38" i="12"/>
  <c r="H15" i="7" s="1"/>
  <c r="G38" i="12"/>
  <c r="I15" i="7" s="1"/>
  <c r="H38" i="12"/>
  <c r="J15" i="7" s="1"/>
  <c r="I38" i="12"/>
  <c r="K15" i="7" s="1"/>
  <c r="J38" i="12"/>
  <c r="L15" i="7" s="1"/>
  <c r="K38" i="12"/>
  <c r="M15" i="7" s="1"/>
  <c r="L38" i="12"/>
  <c r="N15" i="7" s="1"/>
  <c r="M38" i="12"/>
  <c r="O15" i="7" s="1"/>
  <c r="N38" i="12"/>
  <c r="P15" i="7" s="1"/>
  <c r="C39" i="12"/>
  <c r="E16" i="7" s="1"/>
  <c r="D39" i="12"/>
  <c r="F16" i="7" s="1"/>
  <c r="E39" i="12"/>
  <c r="G16" i="7" s="1"/>
  <c r="F39" i="12"/>
  <c r="H16" i="7" s="1"/>
  <c r="G39" i="12"/>
  <c r="I16" i="7" s="1"/>
  <c r="H39" i="12"/>
  <c r="J16" i="7" s="1"/>
  <c r="I39" i="12"/>
  <c r="K16" i="7" s="1"/>
  <c r="J39" i="12"/>
  <c r="L16" i="7" s="1"/>
  <c r="K39" i="12"/>
  <c r="M16" i="7" s="1"/>
  <c r="L39" i="12"/>
  <c r="N16" i="7" s="1"/>
  <c r="M39" i="12"/>
  <c r="O16" i="7" s="1"/>
  <c r="N39" i="12"/>
  <c r="P16" i="7" s="1"/>
  <c r="C40" i="12"/>
  <c r="D40" i="12"/>
  <c r="E40" i="12"/>
  <c r="F40" i="12"/>
  <c r="G40" i="12"/>
  <c r="H40" i="12"/>
  <c r="I40" i="12"/>
  <c r="J40" i="12"/>
  <c r="K40" i="12"/>
  <c r="L40" i="12"/>
  <c r="M40" i="12"/>
  <c r="N40" i="12"/>
  <c r="C41" i="12"/>
  <c r="D41" i="12"/>
  <c r="E41" i="12"/>
  <c r="F41" i="12"/>
  <c r="G41" i="12"/>
  <c r="H41" i="12"/>
  <c r="I41" i="12"/>
  <c r="J41" i="12"/>
  <c r="K41" i="12"/>
  <c r="L41" i="12"/>
  <c r="M41" i="12"/>
  <c r="N41" i="12"/>
  <c r="C42" i="12"/>
  <c r="D42" i="12"/>
  <c r="E42" i="12"/>
  <c r="F42" i="12"/>
  <c r="G42" i="12"/>
  <c r="H42" i="12"/>
  <c r="I42" i="12"/>
  <c r="J42" i="12"/>
  <c r="K42" i="12"/>
  <c r="L42" i="12"/>
  <c r="M42" i="12"/>
  <c r="N42" i="12"/>
  <c r="C43" i="12"/>
  <c r="D43" i="12"/>
  <c r="E43" i="12"/>
  <c r="F43" i="12"/>
  <c r="G43" i="12"/>
  <c r="H43" i="12"/>
  <c r="I43" i="12"/>
  <c r="J43" i="12"/>
  <c r="K43" i="12"/>
  <c r="L43" i="12"/>
  <c r="M43" i="12"/>
  <c r="N43" i="12"/>
  <c r="C44" i="12"/>
  <c r="D44" i="12"/>
  <c r="E44" i="12"/>
  <c r="F44" i="12"/>
  <c r="G44" i="12"/>
  <c r="H44" i="12"/>
  <c r="I44" i="12"/>
  <c r="J44" i="12"/>
  <c r="K44" i="12"/>
  <c r="L44" i="12"/>
  <c r="M44" i="12"/>
  <c r="N44" i="12"/>
  <c r="C45" i="12"/>
  <c r="D45" i="12"/>
  <c r="E45" i="12"/>
  <c r="F45" i="12"/>
  <c r="G45" i="12"/>
  <c r="H45" i="12"/>
  <c r="I45" i="12"/>
  <c r="J45" i="12"/>
  <c r="K45" i="12"/>
  <c r="L45" i="12"/>
  <c r="M45" i="12"/>
  <c r="N45" i="12"/>
  <c r="C46" i="12"/>
  <c r="D46" i="12"/>
  <c r="E46" i="12"/>
  <c r="F46" i="12"/>
  <c r="G46" i="12"/>
  <c r="H46" i="12"/>
  <c r="I46" i="12"/>
  <c r="J46" i="12"/>
  <c r="K46" i="12"/>
  <c r="L46" i="12"/>
  <c r="M46" i="12"/>
  <c r="N46" i="12"/>
  <c r="C47" i="12"/>
  <c r="D47" i="12"/>
  <c r="E47" i="12"/>
  <c r="F47" i="12"/>
  <c r="G47" i="12"/>
  <c r="H47" i="12"/>
  <c r="I47" i="12"/>
  <c r="J47" i="12"/>
  <c r="K47" i="12"/>
  <c r="L47" i="12"/>
  <c r="M47" i="12"/>
  <c r="N47" i="12"/>
  <c r="C48" i="12"/>
  <c r="D48" i="12"/>
  <c r="E48" i="12"/>
  <c r="F48" i="12"/>
  <c r="G48" i="12"/>
  <c r="H48" i="12"/>
  <c r="I48" i="12"/>
  <c r="J48" i="12"/>
  <c r="K48" i="12"/>
  <c r="L48" i="12"/>
  <c r="M48" i="12"/>
  <c r="N48" i="12"/>
  <c r="C49" i="12"/>
  <c r="D49" i="12"/>
  <c r="E49" i="12"/>
  <c r="F49" i="12"/>
  <c r="G49" i="12"/>
  <c r="H49" i="12"/>
  <c r="I49" i="12"/>
  <c r="J49" i="12"/>
  <c r="K49" i="12"/>
  <c r="L49" i="12"/>
  <c r="M49" i="12"/>
  <c r="N49" i="12"/>
  <c r="C50" i="12"/>
  <c r="D50" i="12"/>
  <c r="E50" i="12"/>
  <c r="F50" i="12"/>
  <c r="G50" i="12"/>
  <c r="H50" i="12"/>
  <c r="I50" i="12"/>
  <c r="J50" i="12"/>
  <c r="K50" i="12"/>
  <c r="L50" i="12"/>
  <c r="M50" i="12"/>
  <c r="N50" i="12"/>
  <c r="C51" i="12"/>
  <c r="D51" i="12"/>
  <c r="E51" i="12"/>
  <c r="F51" i="12"/>
  <c r="G51" i="12"/>
  <c r="H51" i="12"/>
  <c r="I51" i="12"/>
  <c r="J51" i="12"/>
  <c r="K51" i="12"/>
  <c r="L51" i="12"/>
  <c r="M51" i="12"/>
  <c r="N51" i="12"/>
  <c r="C52" i="12"/>
  <c r="D52" i="12"/>
  <c r="E52" i="12"/>
  <c r="F52" i="12"/>
  <c r="G52" i="12"/>
  <c r="H52" i="12"/>
  <c r="I52" i="12"/>
  <c r="J52" i="12"/>
  <c r="K52" i="12"/>
  <c r="L52" i="12"/>
  <c r="M52" i="12"/>
  <c r="N52" i="12"/>
  <c r="C53" i="12"/>
  <c r="D53" i="12"/>
  <c r="E53" i="12"/>
  <c r="F53" i="12"/>
  <c r="G53" i="12"/>
  <c r="H53" i="12"/>
  <c r="I53" i="12"/>
  <c r="J53" i="12"/>
  <c r="K53" i="12"/>
  <c r="L53" i="12"/>
  <c r="M53" i="12"/>
  <c r="N53" i="12"/>
  <c r="C54" i="12"/>
  <c r="D54" i="12"/>
  <c r="E54" i="12"/>
  <c r="F54" i="12"/>
  <c r="G54" i="12"/>
  <c r="H54" i="12"/>
  <c r="I54" i="12"/>
  <c r="J54" i="12"/>
  <c r="K54" i="12"/>
  <c r="L54" i="12"/>
  <c r="M54" i="12"/>
  <c r="N54" i="12"/>
  <c r="C55" i="12"/>
  <c r="D55" i="12"/>
  <c r="E55" i="12"/>
  <c r="F55" i="12"/>
  <c r="G55" i="12"/>
  <c r="H55" i="12"/>
  <c r="I55" i="12"/>
  <c r="J55" i="12"/>
  <c r="K55" i="12"/>
  <c r="L55" i="12"/>
  <c r="M55" i="12"/>
  <c r="N55" i="12"/>
  <c r="C56" i="12"/>
  <c r="D56" i="12"/>
  <c r="E56" i="12"/>
  <c r="F56" i="12"/>
  <c r="G56" i="12"/>
  <c r="H56" i="12"/>
  <c r="I56" i="12"/>
  <c r="J56" i="12"/>
  <c r="K56" i="12"/>
  <c r="L56" i="12"/>
  <c r="M56" i="12"/>
  <c r="N56" i="12"/>
  <c r="C57" i="12"/>
  <c r="D57" i="12"/>
  <c r="E57" i="12"/>
  <c r="F57" i="12"/>
  <c r="G57" i="12"/>
  <c r="H57" i="12"/>
  <c r="I57" i="12"/>
  <c r="J57" i="12"/>
  <c r="K57" i="12"/>
  <c r="L57" i="12"/>
  <c r="M57" i="12"/>
  <c r="N57" i="12"/>
  <c r="E21" i="12"/>
  <c r="G8" i="7" s="1"/>
  <c r="F21" i="12"/>
  <c r="H8" i="7" s="1"/>
  <c r="G21" i="12"/>
  <c r="I8" i="7" s="1"/>
  <c r="H21" i="12"/>
  <c r="J8" i="7" s="1"/>
  <c r="I21" i="12"/>
  <c r="K8" i="7" s="1"/>
  <c r="J21" i="12"/>
  <c r="L8" i="7" s="1"/>
  <c r="K21" i="12"/>
  <c r="M8" i="7" s="1"/>
  <c r="L21" i="12"/>
  <c r="N8" i="7" s="1"/>
  <c r="M21" i="12"/>
  <c r="O8" i="7" s="1"/>
  <c r="N21" i="12"/>
  <c r="P8" i="7" s="1"/>
  <c r="D21" i="12"/>
  <c r="F8" i="7" s="1"/>
  <c r="C21" i="12"/>
  <c r="E8" i="7" s="1"/>
  <c r="C4" i="12"/>
  <c r="C6" i="2" s="1"/>
  <c r="D4" i="12"/>
  <c r="D6" i="2" s="1"/>
  <c r="E4" i="12"/>
  <c r="E6" i="2" s="1"/>
  <c r="F4" i="12"/>
  <c r="F6" i="2" s="1"/>
  <c r="G4" i="12"/>
  <c r="G6" i="2" s="1"/>
  <c r="H4" i="12"/>
  <c r="H6" i="2" s="1"/>
  <c r="I4" i="12"/>
  <c r="I6" i="2" s="1"/>
  <c r="J4" i="12"/>
  <c r="J6" i="2" s="1"/>
  <c r="K4" i="12"/>
  <c r="K6" i="2" s="1"/>
  <c r="L4" i="12"/>
  <c r="L6" i="2" s="1"/>
  <c r="M4" i="12"/>
  <c r="M6" i="2" s="1"/>
  <c r="C5" i="12"/>
  <c r="C7" i="2" s="1"/>
  <c r="D5" i="12"/>
  <c r="D7" i="2" s="1"/>
  <c r="E5" i="12"/>
  <c r="E7" i="2" s="1"/>
  <c r="F5" i="12"/>
  <c r="F7" i="2" s="1"/>
  <c r="G5" i="12"/>
  <c r="G7" i="2" s="1"/>
  <c r="H5" i="12"/>
  <c r="H7" i="2" s="1"/>
  <c r="I5" i="12"/>
  <c r="I7" i="2" s="1"/>
  <c r="J5" i="12"/>
  <c r="J7" i="2" s="1"/>
  <c r="K5" i="12"/>
  <c r="K7" i="2" s="1"/>
  <c r="L5" i="12"/>
  <c r="L7" i="2" s="1"/>
  <c r="M5" i="12"/>
  <c r="M7" i="2" s="1"/>
  <c r="C6" i="12"/>
  <c r="D6" i="12"/>
  <c r="E6" i="12"/>
  <c r="F6" i="12"/>
  <c r="G6" i="12"/>
  <c r="H6" i="12"/>
  <c r="I6" i="12"/>
  <c r="J6" i="12"/>
  <c r="K6" i="12"/>
  <c r="L6" i="12"/>
  <c r="M6" i="12"/>
  <c r="C7" i="12"/>
  <c r="C9" i="2" s="1"/>
  <c r="D7" i="12"/>
  <c r="D9" i="2" s="1"/>
  <c r="E7" i="12"/>
  <c r="E9" i="2" s="1"/>
  <c r="F7" i="12"/>
  <c r="F9" i="2" s="1"/>
  <c r="G7" i="12"/>
  <c r="G9" i="2" s="1"/>
  <c r="H7" i="12"/>
  <c r="H9" i="2" s="1"/>
  <c r="I7" i="12"/>
  <c r="I9" i="2" s="1"/>
  <c r="J7" i="12"/>
  <c r="J9" i="2" s="1"/>
  <c r="K7" i="12"/>
  <c r="K9" i="2" s="1"/>
  <c r="L7" i="12"/>
  <c r="L9" i="2" s="1"/>
  <c r="M7" i="12"/>
  <c r="M9" i="2" s="1"/>
  <c r="C8" i="12"/>
  <c r="C10" i="2" s="1"/>
  <c r="D8" i="12"/>
  <c r="D10" i="2" s="1"/>
  <c r="E8" i="12"/>
  <c r="E10" i="2" s="1"/>
  <c r="F8" i="12"/>
  <c r="F10" i="2" s="1"/>
  <c r="G8" i="12"/>
  <c r="G10" i="2" s="1"/>
  <c r="H8" i="12"/>
  <c r="H10" i="2" s="1"/>
  <c r="I8" i="12"/>
  <c r="I10" i="2" s="1"/>
  <c r="J8" i="12"/>
  <c r="J10" i="2" s="1"/>
  <c r="K8" i="12"/>
  <c r="K10" i="2" s="1"/>
  <c r="L8" i="12"/>
  <c r="L10" i="2" s="1"/>
  <c r="M8" i="12"/>
  <c r="M10" i="2" s="1"/>
  <c r="C9" i="12"/>
  <c r="C11" i="2" s="1"/>
  <c r="D9" i="12"/>
  <c r="D11" i="2" s="1"/>
  <c r="E9" i="12"/>
  <c r="E11" i="2" s="1"/>
  <c r="F9" i="12"/>
  <c r="F11" i="2" s="1"/>
  <c r="G9" i="12"/>
  <c r="G11" i="2" s="1"/>
  <c r="H9" i="12"/>
  <c r="H11" i="2" s="1"/>
  <c r="I9" i="12"/>
  <c r="I11" i="2" s="1"/>
  <c r="J9" i="12"/>
  <c r="J11" i="2" s="1"/>
  <c r="K9" i="12"/>
  <c r="K11" i="2" s="1"/>
  <c r="L9" i="12"/>
  <c r="L11" i="2" s="1"/>
  <c r="M9" i="12"/>
  <c r="M11" i="2" s="1"/>
  <c r="C10" i="12"/>
  <c r="C12" i="2" s="1"/>
  <c r="D10" i="12"/>
  <c r="D12" i="2" s="1"/>
  <c r="E10" i="12"/>
  <c r="E12" i="2" s="1"/>
  <c r="F10" i="12"/>
  <c r="F12" i="2" s="1"/>
  <c r="G10" i="12"/>
  <c r="G12" i="2" s="1"/>
  <c r="H10" i="12"/>
  <c r="H12" i="2" s="1"/>
  <c r="I10" i="12"/>
  <c r="I12" i="2" s="1"/>
  <c r="J10" i="12"/>
  <c r="J12" i="2" s="1"/>
  <c r="K10" i="12"/>
  <c r="K12" i="2" s="1"/>
  <c r="L10" i="12"/>
  <c r="L12" i="2" s="1"/>
  <c r="M10" i="12"/>
  <c r="M12" i="2" s="1"/>
  <c r="C11" i="12"/>
  <c r="C13" i="2" s="1"/>
  <c r="D11" i="12"/>
  <c r="D13" i="2" s="1"/>
  <c r="E11" i="12"/>
  <c r="E13" i="2" s="1"/>
  <c r="F11" i="12"/>
  <c r="F13" i="2" s="1"/>
  <c r="G11" i="12"/>
  <c r="G13" i="2" s="1"/>
  <c r="H11" i="12"/>
  <c r="H13" i="2" s="1"/>
  <c r="I11" i="12"/>
  <c r="I13" i="2" s="1"/>
  <c r="J11" i="12"/>
  <c r="J13" i="2" s="1"/>
  <c r="K11" i="12"/>
  <c r="K13" i="2" s="1"/>
  <c r="L11" i="12"/>
  <c r="L13" i="2" s="1"/>
  <c r="M11" i="12"/>
  <c r="M13" i="2" s="1"/>
  <c r="C12" i="12"/>
  <c r="C14" i="2" s="1"/>
  <c r="D12" i="12"/>
  <c r="D14" i="2" s="1"/>
  <c r="E12" i="12"/>
  <c r="E14" i="2" s="1"/>
  <c r="F12" i="12"/>
  <c r="F14" i="2" s="1"/>
  <c r="G12" i="12"/>
  <c r="G14" i="2" s="1"/>
  <c r="H12" i="12"/>
  <c r="H14" i="2" s="1"/>
  <c r="I12" i="12"/>
  <c r="I14" i="2" s="1"/>
  <c r="J12" i="12"/>
  <c r="J14" i="2" s="1"/>
  <c r="K12" i="12"/>
  <c r="K14" i="2" s="1"/>
  <c r="L12" i="12"/>
  <c r="L14" i="2" s="1"/>
  <c r="M12" i="12"/>
  <c r="M14" i="2" s="1"/>
  <c r="C13" i="12"/>
  <c r="C16" i="2" s="1"/>
  <c r="D13" i="12"/>
  <c r="D16" i="2" s="1"/>
  <c r="E13" i="12"/>
  <c r="E16" i="2" s="1"/>
  <c r="F13" i="12"/>
  <c r="F16" i="2" s="1"/>
  <c r="G13" i="12"/>
  <c r="G16" i="2" s="1"/>
  <c r="H13" i="12"/>
  <c r="H16" i="2" s="1"/>
  <c r="I13" i="12"/>
  <c r="I16" i="2" s="1"/>
  <c r="J13" i="12"/>
  <c r="J16" i="2" s="1"/>
  <c r="K13" i="12"/>
  <c r="K16" i="2" s="1"/>
  <c r="L13" i="12"/>
  <c r="L16" i="2" s="1"/>
  <c r="M13" i="12"/>
  <c r="M16" i="2" s="1"/>
  <c r="C14" i="12"/>
  <c r="C18" i="2" s="1"/>
  <c r="D14" i="12"/>
  <c r="D18" i="2" s="1"/>
  <c r="E14" i="12"/>
  <c r="E18" i="2" s="1"/>
  <c r="F14" i="12"/>
  <c r="F18" i="2" s="1"/>
  <c r="G14" i="12"/>
  <c r="G18" i="2" s="1"/>
  <c r="H14" i="12"/>
  <c r="H18" i="2" s="1"/>
  <c r="I14" i="12"/>
  <c r="I18" i="2" s="1"/>
  <c r="J14" i="12"/>
  <c r="J18" i="2" s="1"/>
  <c r="K14" i="12"/>
  <c r="K18" i="2" s="1"/>
  <c r="L14" i="12"/>
  <c r="L18" i="2" s="1"/>
  <c r="M14" i="12"/>
  <c r="M18" i="2" s="1"/>
  <c r="C15" i="12"/>
  <c r="C19" i="2" s="1"/>
  <c r="D15" i="12"/>
  <c r="D19" i="2" s="1"/>
  <c r="E15" i="12"/>
  <c r="E19" i="2" s="1"/>
  <c r="F15" i="12"/>
  <c r="F19" i="2" s="1"/>
  <c r="G15" i="12"/>
  <c r="G19" i="2" s="1"/>
  <c r="H15" i="12"/>
  <c r="H19" i="2" s="1"/>
  <c r="I15" i="12"/>
  <c r="I19" i="2" s="1"/>
  <c r="J15" i="12"/>
  <c r="J19" i="2" s="1"/>
  <c r="K15" i="12"/>
  <c r="K19" i="2" s="1"/>
  <c r="L15" i="12"/>
  <c r="L19" i="2" s="1"/>
  <c r="M15" i="12"/>
  <c r="M19" i="2" s="1"/>
  <c r="C16" i="12"/>
  <c r="C20" i="2" s="1"/>
  <c r="D16" i="12"/>
  <c r="D20" i="2" s="1"/>
  <c r="E16" i="12"/>
  <c r="E20" i="2" s="1"/>
  <c r="F16" i="12"/>
  <c r="F20" i="2" s="1"/>
  <c r="G16" i="12"/>
  <c r="G20" i="2" s="1"/>
  <c r="H16" i="12"/>
  <c r="H20" i="2" s="1"/>
  <c r="I16" i="12"/>
  <c r="I20" i="2" s="1"/>
  <c r="J16" i="12"/>
  <c r="J20" i="2" s="1"/>
  <c r="K16" i="12"/>
  <c r="K20" i="2" s="1"/>
  <c r="L16" i="12"/>
  <c r="L20" i="2" s="1"/>
  <c r="M16" i="12"/>
  <c r="M20" i="2" s="1"/>
  <c r="C17" i="12"/>
  <c r="C21" i="2" s="1"/>
  <c r="D17" i="12"/>
  <c r="D21" i="2" s="1"/>
  <c r="E17" i="12"/>
  <c r="E21" i="2" s="1"/>
  <c r="F17" i="12"/>
  <c r="F21" i="2" s="1"/>
  <c r="G17" i="12"/>
  <c r="G21" i="2" s="1"/>
  <c r="H17" i="12"/>
  <c r="H21" i="2" s="1"/>
  <c r="I17" i="12"/>
  <c r="I21" i="2" s="1"/>
  <c r="J17" i="12"/>
  <c r="J21" i="2" s="1"/>
  <c r="K17" i="12"/>
  <c r="K21" i="2" s="1"/>
  <c r="L17" i="12"/>
  <c r="L21" i="2" s="1"/>
  <c r="M17" i="12"/>
  <c r="M21" i="2" s="1"/>
  <c r="C18" i="12"/>
  <c r="C24" i="2" s="1"/>
  <c r="D18" i="12"/>
  <c r="D24" i="2" s="1"/>
  <c r="E18" i="12"/>
  <c r="E24" i="2" s="1"/>
  <c r="F18" i="12"/>
  <c r="F24" i="2" s="1"/>
  <c r="G18" i="12"/>
  <c r="G24" i="2" s="1"/>
  <c r="H18" i="12"/>
  <c r="H24" i="2" s="1"/>
  <c r="I18" i="12"/>
  <c r="I24" i="2" s="1"/>
  <c r="J18" i="12"/>
  <c r="J24" i="2" s="1"/>
  <c r="K18" i="12"/>
  <c r="K24" i="2" s="1"/>
  <c r="L18" i="12"/>
  <c r="L24" i="2" s="1"/>
  <c r="M18" i="12"/>
  <c r="M24" i="2" s="1"/>
  <c r="C19" i="12"/>
  <c r="C25" i="2" s="1"/>
  <c r="D19" i="12"/>
  <c r="D25" i="2" s="1"/>
  <c r="E19" i="12"/>
  <c r="E25" i="2" s="1"/>
  <c r="F19" i="12"/>
  <c r="F25" i="2" s="1"/>
  <c r="G19" i="12"/>
  <c r="G25" i="2" s="1"/>
  <c r="H19" i="12"/>
  <c r="H25" i="2" s="1"/>
  <c r="I19" i="12"/>
  <c r="I25" i="2" s="1"/>
  <c r="J19" i="12"/>
  <c r="J25" i="2" s="1"/>
  <c r="K19" i="12"/>
  <c r="K25" i="2" s="1"/>
  <c r="L19" i="12"/>
  <c r="L25" i="2" s="1"/>
  <c r="M19" i="12"/>
  <c r="M25" i="2" s="1"/>
  <c r="H3" i="12"/>
  <c r="H5" i="2" s="1"/>
  <c r="I3" i="12"/>
  <c r="I5" i="2" s="1"/>
  <c r="J3" i="12"/>
  <c r="J5" i="2" s="1"/>
  <c r="K3" i="12"/>
  <c r="K5" i="2" s="1"/>
  <c r="L3" i="12"/>
  <c r="L5" i="2" s="1"/>
  <c r="M3" i="12"/>
  <c r="M5" i="2" s="1"/>
  <c r="D3" i="12"/>
  <c r="D5" i="2" s="1"/>
  <c r="E3" i="12"/>
  <c r="E5" i="2" s="1"/>
  <c r="F3" i="12"/>
  <c r="F5" i="2" s="1"/>
  <c r="G3" i="12"/>
  <c r="G5" i="2" s="1"/>
  <c r="C3" i="12"/>
  <c r="C5" i="2" s="1"/>
  <c r="E137" i="5"/>
  <c r="E139" i="5" s="1"/>
  <c r="F137" i="5"/>
  <c r="F139" i="5" s="1"/>
  <c r="G137" i="5"/>
  <c r="G139" i="5" s="1"/>
  <c r="H137" i="5"/>
  <c r="E138" i="5"/>
  <c r="F138" i="5"/>
  <c r="G138" i="5"/>
  <c r="H138" i="5"/>
  <c r="D138" i="5"/>
  <c r="D137" i="5"/>
  <c r="D139" i="5" s="1"/>
  <c r="E132" i="5"/>
  <c r="F132" i="5"/>
  <c r="F134" i="5" s="1"/>
  <c r="G132" i="5"/>
  <c r="G134" i="5" s="1"/>
  <c r="H132" i="5"/>
  <c r="E133" i="5"/>
  <c r="F133" i="5"/>
  <c r="G133" i="5"/>
  <c r="H133" i="5"/>
  <c r="D133" i="5"/>
  <c r="D132" i="5"/>
  <c r="D134" i="5" s="1"/>
  <c r="E127" i="5"/>
  <c r="F127" i="5"/>
  <c r="F129" i="5" s="1"/>
  <c r="G127" i="5"/>
  <c r="H127" i="5"/>
  <c r="H129" i="5" s="1"/>
  <c r="E128" i="5"/>
  <c r="F128" i="5"/>
  <c r="G128" i="5"/>
  <c r="H128" i="5"/>
  <c r="D128" i="5"/>
  <c r="D127" i="5"/>
  <c r="D129" i="5" s="1"/>
  <c r="E120" i="5"/>
  <c r="F120" i="5"/>
  <c r="G120" i="5"/>
  <c r="H120" i="5"/>
  <c r="E121" i="5"/>
  <c r="F121" i="5"/>
  <c r="G121" i="5"/>
  <c r="H121" i="5"/>
  <c r="D121" i="5"/>
  <c r="D120" i="5"/>
  <c r="D122" i="5" s="1"/>
  <c r="E115" i="5"/>
  <c r="F115" i="5"/>
  <c r="G115" i="5"/>
  <c r="H115" i="5"/>
  <c r="E116" i="5"/>
  <c r="E117" i="5" s="1"/>
  <c r="F116" i="5"/>
  <c r="G116" i="5"/>
  <c r="G117" i="5" s="1"/>
  <c r="H116" i="5"/>
  <c r="D116" i="5"/>
  <c r="D117" i="5" s="1"/>
  <c r="D115" i="5"/>
  <c r="E110" i="5"/>
  <c r="F110" i="5"/>
  <c r="G110" i="5"/>
  <c r="H110" i="5"/>
  <c r="E111" i="5"/>
  <c r="F111" i="5"/>
  <c r="G111" i="5"/>
  <c r="H111" i="5"/>
  <c r="D111" i="5"/>
  <c r="D110" i="5"/>
  <c r="E103" i="5"/>
  <c r="F103" i="5"/>
  <c r="G103" i="5"/>
  <c r="H103" i="5"/>
  <c r="E104" i="5"/>
  <c r="F104" i="5"/>
  <c r="G104" i="5"/>
  <c r="H104" i="5"/>
  <c r="H105" i="5" s="1"/>
  <c r="F105" i="5"/>
  <c r="D104" i="5"/>
  <c r="D103" i="5"/>
  <c r="E98" i="5"/>
  <c r="F98" i="5"/>
  <c r="G98" i="5"/>
  <c r="H98" i="5"/>
  <c r="E99" i="5"/>
  <c r="F99" i="5"/>
  <c r="G99" i="5"/>
  <c r="H99" i="5"/>
  <c r="D99" i="5"/>
  <c r="D98" i="5"/>
  <c r="D100" i="5" s="1"/>
  <c r="E93" i="5"/>
  <c r="E95" i="5" s="1"/>
  <c r="F93" i="5"/>
  <c r="G93" i="5"/>
  <c r="H93" i="5"/>
  <c r="E94" i="5"/>
  <c r="F94" i="5"/>
  <c r="G94" i="5"/>
  <c r="H94" i="5"/>
  <c r="D94" i="5"/>
  <c r="D93" i="5"/>
  <c r="D95" i="5" s="1"/>
  <c r="E86" i="5"/>
  <c r="F86" i="5"/>
  <c r="G86" i="5"/>
  <c r="H86" i="5"/>
  <c r="D86" i="5"/>
  <c r="E85" i="5"/>
  <c r="F85" i="5"/>
  <c r="G85" i="5"/>
  <c r="G87" i="5" s="1"/>
  <c r="H85" i="5"/>
  <c r="D85" i="5"/>
  <c r="E80" i="5"/>
  <c r="F80" i="5"/>
  <c r="G80" i="5"/>
  <c r="H80" i="5"/>
  <c r="E81" i="5"/>
  <c r="F81" i="5"/>
  <c r="G81" i="5"/>
  <c r="H81" i="5"/>
  <c r="D81" i="5"/>
  <c r="D80" i="5"/>
  <c r="E75" i="5"/>
  <c r="F75" i="5"/>
  <c r="G75" i="5"/>
  <c r="H75" i="5"/>
  <c r="E76" i="5"/>
  <c r="F76" i="5"/>
  <c r="G76" i="5"/>
  <c r="H76" i="5"/>
  <c r="D76" i="5"/>
  <c r="D75" i="5"/>
  <c r="E68" i="5"/>
  <c r="F68" i="5"/>
  <c r="F70" i="5" s="1"/>
  <c r="G68" i="5"/>
  <c r="H68" i="5"/>
  <c r="E69" i="5"/>
  <c r="F69" i="5"/>
  <c r="G69" i="5"/>
  <c r="H69" i="5"/>
  <c r="D69" i="5"/>
  <c r="D68" i="5"/>
  <c r="E63" i="5"/>
  <c r="F63" i="5"/>
  <c r="G63" i="5"/>
  <c r="H63" i="5"/>
  <c r="H65" i="5" s="1"/>
  <c r="E64" i="5"/>
  <c r="F64" i="5"/>
  <c r="G64" i="5"/>
  <c r="H64" i="5"/>
  <c r="D64" i="5"/>
  <c r="D63" i="5"/>
  <c r="D65" i="5" s="1"/>
  <c r="E58" i="5"/>
  <c r="F58" i="5"/>
  <c r="G58" i="5"/>
  <c r="H58" i="5"/>
  <c r="E59" i="5"/>
  <c r="F59" i="5"/>
  <c r="G59" i="5"/>
  <c r="H59" i="5"/>
  <c r="D59" i="5"/>
  <c r="D58" i="5"/>
  <c r="E51" i="5"/>
  <c r="F51" i="5"/>
  <c r="G51" i="5"/>
  <c r="H51" i="5"/>
  <c r="E52" i="5"/>
  <c r="F52" i="5"/>
  <c r="G52" i="5"/>
  <c r="H52" i="5"/>
  <c r="D52" i="5"/>
  <c r="D51" i="5"/>
  <c r="D53" i="5" s="1"/>
  <c r="E46" i="5"/>
  <c r="E48" i="5" s="1"/>
  <c r="F46" i="5"/>
  <c r="G46" i="5"/>
  <c r="H46" i="5"/>
  <c r="H48" i="5" s="1"/>
  <c r="E47" i="5"/>
  <c r="F47" i="5"/>
  <c r="G47" i="5"/>
  <c r="H47" i="5"/>
  <c r="D47" i="5"/>
  <c r="D46" i="5"/>
  <c r="E41" i="5"/>
  <c r="F41" i="5"/>
  <c r="F43" i="5" s="1"/>
  <c r="G41" i="5"/>
  <c r="H41" i="5"/>
  <c r="E42" i="5"/>
  <c r="F42" i="5"/>
  <c r="G42" i="5"/>
  <c r="H42" i="5"/>
  <c r="H43" i="5" s="1"/>
  <c r="D42" i="5"/>
  <c r="D41" i="5"/>
  <c r="D43" i="5" s="1"/>
  <c r="E34" i="5"/>
  <c r="F34" i="5"/>
  <c r="F36" i="5" s="1"/>
  <c r="G34" i="5"/>
  <c r="H34" i="5"/>
  <c r="E35" i="5"/>
  <c r="F35" i="5"/>
  <c r="G35" i="5"/>
  <c r="H35" i="5"/>
  <c r="H36" i="5" s="1"/>
  <c r="D35" i="5"/>
  <c r="D34" i="5"/>
  <c r="E29" i="5"/>
  <c r="F29" i="5"/>
  <c r="F31" i="5" s="1"/>
  <c r="G29" i="5"/>
  <c r="H29" i="5"/>
  <c r="E30" i="5"/>
  <c r="F30" i="5"/>
  <c r="G30" i="5"/>
  <c r="H30" i="5"/>
  <c r="D30" i="5"/>
  <c r="D29" i="5"/>
  <c r="D31" i="5" s="1"/>
  <c r="E24" i="5"/>
  <c r="F24" i="5"/>
  <c r="G24" i="5"/>
  <c r="G26" i="5" s="1"/>
  <c r="H24" i="5"/>
  <c r="E25" i="5"/>
  <c r="F25" i="5"/>
  <c r="G25" i="5"/>
  <c r="H25" i="5"/>
  <c r="F26" i="5"/>
  <c r="D24" i="5"/>
  <c r="D26" i="5" s="1"/>
  <c r="D25" i="5"/>
  <c r="E17" i="5"/>
  <c r="F17" i="5"/>
  <c r="F19" i="5" s="1"/>
  <c r="G17" i="5"/>
  <c r="H17" i="5"/>
  <c r="H19" i="5" s="1"/>
  <c r="E18" i="5"/>
  <c r="F18" i="5"/>
  <c r="G18" i="5"/>
  <c r="H18" i="5"/>
  <c r="D18" i="5"/>
  <c r="D17" i="5"/>
  <c r="D19" i="5" s="1"/>
  <c r="E12" i="5"/>
  <c r="F12" i="5"/>
  <c r="G12" i="5"/>
  <c r="G14" i="5" s="1"/>
  <c r="H12" i="5"/>
  <c r="H14" i="5" s="1"/>
  <c r="E13" i="5"/>
  <c r="F13" i="5"/>
  <c r="G13" i="5"/>
  <c r="H13" i="5"/>
  <c r="D13" i="5"/>
  <c r="D12" i="5"/>
  <c r="E7" i="5"/>
  <c r="F7" i="5"/>
  <c r="F9" i="5" s="1"/>
  <c r="G7" i="5"/>
  <c r="G9" i="5" s="1"/>
  <c r="H7" i="5"/>
  <c r="E8" i="5"/>
  <c r="F8" i="5"/>
  <c r="G8" i="5"/>
  <c r="H8" i="5"/>
  <c r="D8" i="5"/>
  <c r="D7" i="5"/>
  <c r="D14" i="5" l="1"/>
  <c r="D112" i="5"/>
  <c r="G48" i="5"/>
  <c r="G122" i="5"/>
  <c r="E129" i="5"/>
  <c r="G43" i="5"/>
  <c r="F48" i="5"/>
  <c r="E70" i="5"/>
  <c r="G19" i="5"/>
  <c r="E31" i="5"/>
  <c r="H70" i="5"/>
  <c r="F77" i="5"/>
  <c r="D87" i="5"/>
  <c r="D36" i="5"/>
  <c r="G70" i="5"/>
  <c r="E77" i="5"/>
  <c r="G112" i="5"/>
  <c r="D82" i="5"/>
  <c r="G95" i="5"/>
  <c r="H9" i="5"/>
  <c r="F87" i="5"/>
  <c r="F95" i="5"/>
  <c r="E14" i="5"/>
  <c r="D77" i="5"/>
  <c r="E87" i="5"/>
  <c r="D48" i="5"/>
  <c r="E134" i="5"/>
  <c r="H26" i="5"/>
  <c r="H60" i="5"/>
  <c r="F65" i="5"/>
  <c r="E122" i="5"/>
  <c r="G36" i="5"/>
  <c r="E65" i="5"/>
  <c r="F117" i="5"/>
  <c r="F122" i="5"/>
  <c r="D9" i="5"/>
  <c r="H53" i="5"/>
  <c r="F60" i="5"/>
  <c r="D70" i="5"/>
  <c r="F82" i="5"/>
  <c r="F112" i="5"/>
  <c r="E9" i="5"/>
  <c r="H117" i="5"/>
  <c r="E26" i="5"/>
  <c r="H31" i="5"/>
  <c r="E36" i="5"/>
  <c r="G53" i="5"/>
  <c r="E60" i="5"/>
  <c r="E82" i="5"/>
  <c r="H87" i="5"/>
  <c r="H95" i="5"/>
  <c r="G100" i="5"/>
  <c r="G105" i="5"/>
  <c r="E19" i="5"/>
  <c r="F53" i="5"/>
  <c r="H82" i="5"/>
  <c r="G82" i="5"/>
  <c r="E100" i="5"/>
  <c r="E105" i="5"/>
  <c r="H122" i="5"/>
  <c r="G65" i="5"/>
  <c r="D60" i="5"/>
  <c r="D105" i="5"/>
  <c r="E53" i="5"/>
  <c r="G31" i="5"/>
  <c r="E112" i="5"/>
  <c r="H134" i="5"/>
  <c r="H100" i="5"/>
  <c r="E43" i="5"/>
  <c r="G60" i="5"/>
  <c r="F100" i="5"/>
  <c r="H112" i="5"/>
  <c r="H77" i="5"/>
  <c r="G77" i="5"/>
  <c r="G129" i="5"/>
  <c r="H139" i="5"/>
  <c r="F14" i="5"/>
  <c r="L12" i="7"/>
  <c r="K12" i="7"/>
  <c r="J12" i="7"/>
  <c r="I12" i="7"/>
  <c r="H12" i="7"/>
  <c r="G12" i="7"/>
  <c r="F12" i="7"/>
  <c r="E12" i="7"/>
  <c r="P12" i="7"/>
  <c r="O12" i="7"/>
  <c r="N12" i="7"/>
  <c r="M12" i="7"/>
  <c r="L44" i="7"/>
  <c r="L34" i="7"/>
  <c r="L30" i="7"/>
  <c r="L40" i="7"/>
  <c r="L23" i="7"/>
  <c r="L26" i="7"/>
  <c r="L20" i="7"/>
  <c r="L11" i="7"/>
  <c r="K37" i="7"/>
  <c r="K47" i="7"/>
  <c r="K36" i="7"/>
  <c r="K46" i="7"/>
  <c r="K45" i="7"/>
  <c r="K35" i="7"/>
  <c r="K44" i="7"/>
  <c r="K34" i="7"/>
  <c r="K43" i="7"/>
  <c r="K33" i="7"/>
  <c r="K32" i="7"/>
  <c r="K42" i="7"/>
  <c r="K31" i="7"/>
  <c r="K41" i="7"/>
  <c r="K30" i="7"/>
  <c r="K40" i="7"/>
  <c r="K39" i="7"/>
  <c r="K29" i="7"/>
  <c r="K23" i="7"/>
  <c r="K26" i="7"/>
  <c r="K21" i="7"/>
  <c r="K11" i="7"/>
  <c r="K20" i="7"/>
  <c r="L35" i="7"/>
  <c r="L45" i="7"/>
  <c r="L31" i="7"/>
  <c r="L41" i="7"/>
  <c r="L21" i="7"/>
  <c r="J37" i="7"/>
  <c r="J47" i="7"/>
  <c r="J36" i="7"/>
  <c r="J46" i="7"/>
  <c r="J45" i="7"/>
  <c r="J35" i="7"/>
  <c r="J44" i="7"/>
  <c r="J34" i="7"/>
  <c r="J43" i="7"/>
  <c r="J33" i="7"/>
  <c r="J32" i="7"/>
  <c r="J42" i="7"/>
  <c r="J31" i="7"/>
  <c r="J41" i="7"/>
  <c r="J30" i="7"/>
  <c r="J40" i="7"/>
  <c r="J39" i="7"/>
  <c r="J29" i="7"/>
  <c r="J23" i="7"/>
  <c r="J26" i="7"/>
  <c r="J21" i="7"/>
  <c r="J11" i="7"/>
  <c r="J20" i="7"/>
  <c r="L36" i="7"/>
  <c r="L46" i="7"/>
  <c r="L42" i="7"/>
  <c r="L32" i="7"/>
  <c r="I37" i="7"/>
  <c r="I47" i="7"/>
  <c r="I46" i="7"/>
  <c r="I36" i="7"/>
  <c r="I45" i="7"/>
  <c r="I35" i="7"/>
  <c r="I44" i="7"/>
  <c r="I34" i="7"/>
  <c r="I33" i="7"/>
  <c r="I43" i="7"/>
  <c r="I32" i="7"/>
  <c r="I42" i="7"/>
  <c r="I31" i="7"/>
  <c r="I41" i="7"/>
  <c r="I40" i="7"/>
  <c r="I30" i="7"/>
  <c r="I39" i="7"/>
  <c r="I29" i="7"/>
  <c r="I26" i="7"/>
  <c r="I23" i="7"/>
  <c r="I21" i="7"/>
  <c r="I11" i="7"/>
  <c r="I20" i="7"/>
  <c r="L37" i="7"/>
  <c r="L47" i="7"/>
  <c r="L43" i="7"/>
  <c r="L33" i="7"/>
  <c r="L29" i="7"/>
  <c r="L39" i="7"/>
  <c r="H37" i="7"/>
  <c r="H47" i="7"/>
  <c r="H46" i="7"/>
  <c r="H36" i="7"/>
  <c r="H45" i="7"/>
  <c r="H35" i="7"/>
  <c r="H44" i="7"/>
  <c r="H34" i="7"/>
  <c r="H33" i="7"/>
  <c r="H43" i="7"/>
  <c r="H32" i="7"/>
  <c r="H42" i="7"/>
  <c r="H31" i="7"/>
  <c r="H41" i="7"/>
  <c r="H40" i="7"/>
  <c r="H30" i="7"/>
  <c r="H39" i="7"/>
  <c r="H29" i="7"/>
  <c r="H26" i="7"/>
  <c r="H23" i="7"/>
  <c r="H21" i="7"/>
  <c r="H11" i="7"/>
  <c r="H20" i="7"/>
  <c r="G47" i="7"/>
  <c r="G37" i="7"/>
  <c r="G46" i="7"/>
  <c r="G36" i="7"/>
  <c r="G45" i="7"/>
  <c r="G35" i="7"/>
  <c r="G34" i="7"/>
  <c r="G44" i="7"/>
  <c r="G33" i="7"/>
  <c r="G43" i="7"/>
  <c r="G32" i="7"/>
  <c r="G42" i="7"/>
  <c r="G41" i="7"/>
  <c r="G31" i="7"/>
  <c r="G40" i="7"/>
  <c r="G30" i="7"/>
  <c r="G39" i="7"/>
  <c r="G29" i="7"/>
  <c r="G26" i="7"/>
  <c r="G23" i="7"/>
  <c r="G21" i="7"/>
  <c r="G11" i="7"/>
  <c r="G20" i="7"/>
  <c r="F47" i="7"/>
  <c r="F37" i="7"/>
  <c r="F46" i="7"/>
  <c r="F36" i="7"/>
  <c r="F45" i="7"/>
  <c r="F35" i="7"/>
  <c r="F34" i="7"/>
  <c r="F44" i="7"/>
  <c r="F33" i="7"/>
  <c r="F43" i="7"/>
  <c r="F32" i="7"/>
  <c r="F42" i="7"/>
  <c r="F41" i="7"/>
  <c r="F31" i="7"/>
  <c r="F40" i="7"/>
  <c r="F30" i="7"/>
  <c r="F39" i="7"/>
  <c r="F29" i="7"/>
  <c r="F26" i="7"/>
  <c r="F23" i="7"/>
  <c r="F21" i="7"/>
  <c r="F11" i="7"/>
  <c r="F20" i="7"/>
  <c r="E47" i="7"/>
  <c r="E37" i="7"/>
  <c r="E46" i="7"/>
  <c r="E36" i="7"/>
  <c r="E35" i="7"/>
  <c r="E45" i="7"/>
  <c r="E34" i="7"/>
  <c r="E44" i="7"/>
  <c r="E33" i="7"/>
  <c r="E43" i="7"/>
  <c r="E42" i="7"/>
  <c r="E32" i="7"/>
  <c r="E41" i="7"/>
  <c r="E31" i="7"/>
  <c r="E40" i="7"/>
  <c r="E30" i="7"/>
  <c r="E29" i="7"/>
  <c r="E39" i="7"/>
  <c r="E26" i="7"/>
  <c r="E23" i="7"/>
  <c r="E21" i="7"/>
  <c r="E20" i="7"/>
  <c r="E11" i="7"/>
  <c r="P47" i="7"/>
  <c r="P37" i="7"/>
  <c r="P46" i="7"/>
  <c r="P36" i="7"/>
  <c r="P35" i="7"/>
  <c r="P45" i="7"/>
  <c r="P34" i="7"/>
  <c r="P44" i="7"/>
  <c r="P33" i="7"/>
  <c r="P43" i="7"/>
  <c r="P42" i="7"/>
  <c r="P32" i="7"/>
  <c r="P41" i="7"/>
  <c r="P31" i="7"/>
  <c r="P40" i="7"/>
  <c r="P30" i="7"/>
  <c r="P29" i="7"/>
  <c r="P39" i="7"/>
  <c r="P26" i="7"/>
  <c r="P23" i="7"/>
  <c r="P21" i="7"/>
  <c r="P20" i="7"/>
  <c r="P11" i="7"/>
  <c r="O47" i="7"/>
  <c r="O37" i="7"/>
  <c r="O36" i="7"/>
  <c r="O46" i="7"/>
  <c r="O35" i="7"/>
  <c r="O45" i="7"/>
  <c r="O34" i="7"/>
  <c r="O44" i="7"/>
  <c r="O43" i="7"/>
  <c r="O33" i="7"/>
  <c r="O42" i="7"/>
  <c r="O32" i="7"/>
  <c r="O41" i="7"/>
  <c r="O31" i="7"/>
  <c r="O30" i="7"/>
  <c r="O40" i="7"/>
  <c r="O29" i="7"/>
  <c r="O39" i="7"/>
  <c r="O26" i="7"/>
  <c r="O23" i="7"/>
  <c r="O21" i="7"/>
  <c r="O20" i="7"/>
  <c r="O11" i="7"/>
  <c r="N47" i="7"/>
  <c r="N37" i="7"/>
  <c r="N36" i="7"/>
  <c r="N46" i="7"/>
  <c r="N35" i="7"/>
  <c r="N45" i="7"/>
  <c r="N34" i="7"/>
  <c r="N44" i="7"/>
  <c r="N43" i="7"/>
  <c r="N33" i="7"/>
  <c r="N42" i="7"/>
  <c r="N32" i="7"/>
  <c r="N41" i="7"/>
  <c r="N31" i="7"/>
  <c r="N30" i="7"/>
  <c r="N40" i="7"/>
  <c r="N29" i="7"/>
  <c r="N39" i="7"/>
  <c r="N26" i="7"/>
  <c r="N23" i="7"/>
  <c r="N21" i="7"/>
  <c r="N20" i="7"/>
  <c r="N11" i="7"/>
  <c r="M37" i="7"/>
  <c r="M47" i="7"/>
  <c r="M36" i="7"/>
  <c r="M46" i="7"/>
  <c r="M35" i="7"/>
  <c r="M45" i="7"/>
  <c r="M44" i="7"/>
  <c r="M34" i="7"/>
  <c r="M43" i="7"/>
  <c r="M33" i="7"/>
  <c r="M42" i="7"/>
  <c r="M32" i="7"/>
  <c r="M31" i="7"/>
  <c r="M41" i="7"/>
  <c r="M30" i="7"/>
  <c r="M40" i="7"/>
  <c r="M29" i="7"/>
  <c r="M39" i="7"/>
  <c r="M23" i="7"/>
  <c r="M26" i="7"/>
  <c r="M21" i="7"/>
  <c r="M20" i="7"/>
  <c r="M11" i="7"/>
</calcChain>
</file>

<file path=xl/sharedStrings.xml><?xml version="1.0" encoding="utf-8"?>
<sst xmlns="http://schemas.openxmlformats.org/spreadsheetml/2006/main" count="1278" uniqueCount="536">
  <si>
    <t xml:space="preserve">Health Definitions </t>
  </si>
  <si>
    <t>Deterioration</t>
  </si>
  <si>
    <t>The number of referrals ending the period having finished the course of treatment where the following is true
- there are two or more PHQ-9 scores and two or more ADSM scores ('known as paired scores')
- where there is an increase form the first to the last score on either the PHQ-9 measure or the ADSM measure, or both, that is greater than the reliable change threshold for that measure
- neither the PHQ-9 measure nor the ADSM measure has a decrease form the first to the last score that is grater than the reliable change threshold for that measure</t>
  </si>
  <si>
    <t>Improvement</t>
  </si>
  <si>
    <t>There is a clinically significant improvement in condition following the course of treatment.  Measured based on first and last scores on patient questionnaire</t>
  </si>
  <si>
    <t>Recovery</t>
  </si>
  <si>
    <t>A referral has moved to recovery if they were defined as a clinical case at the star of their treatment (at 'caseness') but not when they finish the course of treatment.</t>
  </si>
  <si>
    <t>Reliable recovery</t>
  </si>
  <si>
    <t>A referral is reliably recovered if they meet the criteria for both the improvement and recovery measures</t>
  </si>
  <si>
    <t>Suffolk SEND Programme Outcomes and KPIs</t>
  </si>
  <si>
    <t>Latest data is as at 31st December 2022 unless stated</t>
  </si>
  <si>
    <t>EHCPs</t>
  </si>
  <si>
    <t>Data &gt;</t>
  </si>
  <si>
    <t>Annual Reviews</t>
  </si>
  <si>
    <t>Education</t>
  </si>
  <si>
    <t>Suspensions and Exclusions</t>
  </si>
  <si>
    <t>Academic year 2022-23</t>
  </si>
  <si>
    <t>All Pupils</t>
  </si>
  <si>
    <t>Suspensions</t>
  </si>
  <si>
    <t>Exclusions</t>
  </si>
  <si>
    <t xml:space="preserve"> Primary School</t>
  </si>
  <si>
    <t xml:space="preserve"> Secondary School</t>
  </si>
  <si>
    <t xml:space="preserve"> Special School</t>
  </si>
  <si>
    <t>Pupils with EHCP</t>
  </si>
  <si>
    <t>Pupils with SEN Support</t>
  </si>
  <si>
    <t>Post 16 Participation</t>
  </si>
  <si>
    <t>Not in Employment, Education or Training (NEET)</t>
  </si>
  <si>
    <t>SEND</t>
  </si>
  <si>
    <t>Suffolk</t>
  </si>
  <si>
    <t>YTD (Financial)</t>
  </si>
  <si>
    <t>Access to emotional wellbeing and mental health services</t>
  </si>
  <si>
    <t>Access to Assessment for ASD &amp; ADHD</t>
  </si>
  <si>
    <t>Children and young people have Access to ADHD assessment within expected timeframes</t>
  </si>
  <si>
    <t>Children and young people have Access to ASD assessment within expected timeframes (Source: NHS Digital)</t>
  </si>
  <si>
    <t>Age Band</t>
  </si>
  <si>
    <t>RTT - Incomplete</t>
  </si>
  <si>
    <t>Average Weeks Waited</t>
  </si>
  <si>
    <t>Jun-22</t>
  </si>
  <si>
    <t>5 - 9</t>
  </si>
  <si>
    <t>Number of closed "suspected autism" referrals in the month</t>
  </si>
  <si>
    <t>10 - 15</t>
  </si>
  <si>
    <t>16 - 17</t>
  </si>
  <si>
    <t>Number of new "suspected autism" referrals in the month</t>
  </si>
  <si>
    <t>18 - 24</t>
  </si>
  <si>
    <t>Total</t>
  </si>
  <si>
    <t>Number of open "suspected autism" referrals in the month</t>
  </si>
  <si>
    <t>Services have a positve impact for CYP</t>
  </si>
  <si>
    <t>Data&gt;</t>
  </si>
  <si>
    <t>Health Checks</t>
  </si>
  <si>
    <t>Personal Health Budgets</t>
  </si>
  <si>
    <t>14-17 year olds</t>
  </si>
  <si>
    <t>18+</t>
  </si>
  <si>
    <t>Ipswich &amp; East Suffolk</t>
  </si>
  <si>
    <t>West Suffolk</t>
  </si>
  <si>
    <t>Total number of children and young people with a personal health budget for your CCG YTD</t>
  </si>
  <si>
    <t>Checks (Cumulative)</t>
  </si>
  <si>
    <t>Register</t>
  </si>
  <si>
    <t>How many children receiving continuing care had a personal health budget YTD</t>
  </si>
  <si>
    <t>Uptake</t>
  </si>
  <si>
    <t>Declined (Cumulative)</t>
  </si>
  <si>
    <t>How many children and young people with education, health and care plans had a personal health budget YTD</t>
  </si>
  <si>
    <t>Action Plan Achievement</t>
  </si>
  <si>
    <t>How many children with a learning disability and/or autism had a personal health budget YTD</t>
  </si>
  <si>
    <t>How many children who have a primary mental healthcare need had a personal health budget YTD</t>
  </si>
  <si>
    <t>Local Offer</t>
  </si>
  <si>
    <t>Service users are aware of and use the local offer website</t>
  </si>
  <si>
    <t>Rolling 12 month data</t>
  </si>
  <si>
    <t xml:space="preserve">EHCPs issued </t>
  </si>
  <si>
    <t>EHCPs issued within target period of 20 weeks (excluding exceptions)</t>
  </si>
  <si>
    <t>% of EHCPs issued within target period of 20 weeks (excluding exceptions)</t>
  </si>
  <si>
    <t>Acad. YTD % of EHCPs issued within target period of 20 weeks (excluding exceptions)</t>
  </si>
  <si>
    <t>20-22 weeks</t>
  </si>
  <si>
    <t>23-25 weeks</t>
  </si>
  <si>
    <t>26-29 weeks</t>
  </si>
  <si>
    <t>30-34 weeks</t>
  </si>
  <si>
    <t>35 weeks +</t>
  </si>
  <si>
    <t>Average Time</t>
  </si>
  <si>
    <t>Total number of EHC Plans in Suffolk</t>
  </si>
  <si>
    <t>Preschool (NCY -2 to -1)</t>
  </si>
  <si>
    <t>Primary (NCY 0 to 6)</t>
  </si>
  <si>
    <t>Secondary (NCY 7 to 11)</t>
  </si>
  <si>
    <t>Post 16 (NCY 12+)</t>
  </si>
  <si>
    <t>% of LA responses to annual review reports within 2 weeks of receipt</t>
  </si>
  <si>
    <t>Draft amended plans issued within 6 weeks from notification to parents</t>
  </si>
  <si>
    <t>Total number of Perm Exclusions (started)</t>
  </si>
  <si>
    <t>Permanent exclusions (started)</t>
  </si>
  <si>
    <t>Total number of Perm Exclusions (upheld)</t>
  </si>
  <si>
    <t>Permanent exclusions (upheld)</t>
  </si>
  <si>
    <t>Total number of Perm Exclusions (upheld, YTD)</t>
  </si>
  <si>
    <t>Permanent exclusions (upheld, YTD)</t>
  </si>
  <si>
    <t>Total number of Perm Exclusions -Children with an EHCP</t>
  </si>
  <si>
    <t>Children with an EHCP</t>
  </si>
  <si>
    <t>Total number of Perm Exclusions -Children with SEN Support</t>
  </si>
  <si>
    <t>Children with SEN Support</t>
  </si>
  <si>
    <t>Total number of Suspensions</t>
  </si>
  <si>
    <t>Suspensions rate (YTD)</t>
  </si>
  <si>
    <t>Total number of Suspensions -Children with an EHCP</t>
  </si>
  <si>
    <t>Suspensions Children with an EHCP</t>
  </si>
  <si>
    <t>Total number of Suspensions -Children with SEN Support</t>
  </si>
  <si>
    <t>Suspensions Children with SEN Support</t>
  </si>
  <si>
    <t>Permanent exclusions for children with an EHCP as a % of all children with an EHCP</t>
  </si>
  <si>
    <t>Children with an EHCP as a % of all children with an EHCP</t>
  </si>
  <si>
    <t>Permanent exclusions for children with SEN Support as a % all children with SEN Support</t>
  </si>
  <si>
    <t>Children with SEN Support as a % all children with SEN Support</t>
  </si>
  <si>
    <t>Suspensions for children with an EHCP as a % of all children with an EHCP</t>
  </si>
  <si>
    <t>Suspensions Children with an EHCP as a % of all children with an EHCP</t>
  </si>
  <si>
    <t>Suspensions for children with SEN Support as a % of all children with SEN Support</t>
  </si>
  <si>
    <t>Suspensions Children with SEN Support as a % of all children with SEN Support</t>
  </si>
  <si>
    <t>Permanent Exclusions EHCP Pupils Number started</t>
  </si>
  <si>
    <t>Children with an EHCP Permanent exclusion (started)</t>
  </si>
  <si>
    <t>Permanent Exclusions EHCP Pupils Number Upheld</t>
  </si>
  <si>
    <t>Children with an EHCP (upheld)</t>
  </si>
  <si>
    <t>Permanent Exclusions EHCP Pupils  Number with a meeting date but not yet upheld</t>
  </si>
  <si>
    <t>Children with an EHCP Permanent exclusion (with meeting date, not yet upheld)</t>
  </si>
  <si>
    <t>Permanent Exclusions SEN Support Pupils Number started</t>
  </si>
  <si>
    <t>Children with an SEN Support Permanent exclusion (started)</t>
  </si>
  <si>
    <t>Permanent Exclusions SEN Support Pupils Number Upheld</t>
  </si>
  <si>
    <t>Children with SEN Support (upheld)</t>
  </si>
  <si>
    <t>Permanent Exclusions SEN Support Pupils  Number with a meeting date but not yet upheld</t>
  </si>
  <si>
    <t>Children with an SEN Support Permanent exclusion (with meeting date, not yet upheld)</t>
  </si>
  <si>
    <t>Primary No Sen</t>
  </si>
  <si>
    <t>Primary EHCP</t>
  </si>
  <si>
    <t>Primary SEN Support</t>
  </si>
  <si>
    <t>Secondary No Sen</t>
  </si>
  <si>
    <t>Secondary EHCP</t>
  </si>
  <si>
    <t>Secondary SEN Support</t>
  </si>
  <si>
    <t>Special No Sen</t>
  </si>
  <si>
    <t>Special EHCP</t>
  </si>
  <si>
    <t>Special SEN Support</t>
  </si>
  <si>
    <t>Suspensions Primary No Sen</t>
  </si>
  <si>
    <t>Suspensions Primary EHCP</t>
  </si>
  <si>
    <t>Suspensions Primary SEN Support</t>
  </si>
  <si>
    <t>Suspensions Secondary No Sen</t>
  </si>
  <si>
    <t>Suspensions Secondary EHCP</t>
  </si>
  <si>
    <t>Suspensions Secondary SEN Support</t>
  </si>
  <si>
    <t>Suspensions Special No Sen</t>
  </si>
  <si>
    <t>Suspensions Special EHCP</t>
  </si>
  <si>
    <t>Suspensions Special SEN Support</t>
  </si>
  <si>
    <t>local Offer</t>
  </si>
  <si>
    <t>Monthly total</t>
  </si>
  <si>
    <t>New user</t>
  </si>
  <si>
    <t>Returning user</t>
  </si>
  <si>
    <t>LocalOfferMonth</t>
  </si>
  <si>
    <t>Previous years</t>
  </si>
  <si>
    <t>Suspensions rate</t>
  </si>
  <si>
    <t>Children with SEN Support as a % of all children with SEN Support</t>
  </si>
  <si>
    <t>Education (KPIs 2 and 3)</t>
  </si>
  <si>
    <t>Dashboard &gt;</t>
  </si>
  <si>
    <t>*Covid-19 lockdown started in March 2020  - numbers may subsequently have been affected</t>
  </si>
  <si>
    <t>Early Years Foundation Stage (EYFS)</t>
  </si>
  <si>
    <t>LA</t>
  </si>
  <si>
    <t>National</t>
  </si>
  <si>
    <t>LA National gap</t>
  </si>
  <si>
    <t>Good Level of Development</t>
  </si>
  <si>
    <t>Pupils with No SEN</t>
  </si>
  <si>
    <t>Pupils with SEN</t>
  </si>
  <si>
    <t>Pupils with SEN Gap</t>
  </si>
  <si>
    <t>Pupils with EHCP Gap</t>
  </si>
  <si>
    <t>Pupils with SEN Support Gap</t>
  </si>
  <si>
    <r>
      <t xml:space="preserve">Early Learning Goals (ELG) </t>
    </r>
    <r>
      <rPr>
        <sz val="11"/>
        <color theme="1"/>
        <rFont val="Segoe UI"/>
        <family val="2"/>
      </rPr>
      <t xml:space="preserve"> New for 2021/22   </t>
    </r>
    <r>
      <rPr>
        <b/>
        <sz val="11"/>
        <color theme="1"/>
        <rFont val="Segoe UI"/>
        <family val="2"/>
      </rPr>
      <t>see commentary</t>
    </r>
  </si>
  <si>
    <t xml:space="preserve"> - </t>
  </si>
  <si>
    <t>Key Stage 2</t>
  </si>
  <si>
    <t>Percentage of pupils Meeting the Expected Standard in Reading, Writing and Maths</t>
  </si>
  <si>
    <t>Key Stage 4</t>
  </si>
  <si>
    <t>9-4 in English and Maths - Achievement at GCSE</t>
  </si>
  <si>
    <t>Progress 8 Score - Progress between age 11 and 16 across 8 areas</t>
  </si>
  <si>
    <t xml:space="preserve">Commentary </t>
  </si>
  <si>
    <t>EYFS reforms were introduced in September 2021. As part of those reforms, the EYFS profile was significantly revised. It is therefore not possible to directly compare 2021/22 assessment outcomes with earlier years. It is also the first release since the publication of the 2018/19 statistics, as the 2019/20 and 2020/21 data collections were cancelled due to coronavirus (COVID-19).</t>
  </si>
  <si>
    <t>SEND and Inclusion (KPIs 4 and 7)</t>
  </si>
  <si>
    <t>EHC Plans Issued by Time Taken (where outside of target period of 20 weeks)</t>
  </si>
  <si>
    <t>EHC Plans by NCY School Phase</t>
  </si>
  <si>
    <t>Commentary</t>
  </si>
  <si>
    <t>SEND Data</t>
  </si>
  <si>
    <t xml:space="preserve">Number of EHCPs issued </t>
  </si>
  <si>
    <t>Number of EHCPs issued within target period of 20 weeks (excluding exceptions)</t>
  </si>
  <si>
    <t>YTD % of EHCPs issued within target period of 20 weeks (excluding exceptions)</t>
  </si>
  <si>
    <t>% EHC Final Plans issued in month - 20-22 weeks</t>
  </si>
  <si>
    <t>% EHC Final Plans issued in month - 23-25 weeks</t>
  </si>
  <si>
    <t>% EHC Final Plans issued in month - 26-29 weeks</t>
  </si>
  <si>
    <t>% EHC Final Plans issued in month - 30-34 weeks</t>
  </si>
  <si>
    <t>% EHC Final Plans issued in month - 35 weeks +</t>
  </si>
  <si>
    <t>EHC Final Plans issued in month - Average time</t>
  </si>
  <si>
    <t>18 Weeks 3 Days</t>
  </si>
  <si>
    <t>19 Weeks 1 Day</t>
  </si>
  <si>
    <t>20 Weeks 5 Days</t>
  </si>
  <si>
    <t>22 Weeks</t>
  </si>
  <si>
    <t>22 Weeks 2 Days</t>
  </si>
  <si>
    <t>23 Weeks 4 Days</t>
  </si>
  <si>
    <t>24 Weeks 0 Day</t>
  </si>
  <si>
    <t>25 Weeks 4 Day</t>
  </si>
  <si>
    <t>27 Weeks 0 Day</t>
  </si>
  <si>
    <t>28 Weeks 1 day</t>
  </si>
  <si>
    <t>28 Weeks  1 day</t>
  </si>
  <si>
    <t>28 Weeks  0 day</t>
  </si>
  <si>
    <t>27 Weeks  6 day</t>
  </si>
  <si>
    <t>28 Weeks  2 day</t>
  </si>
  <si>
    <t>31 Weeks  5 day</t>
  </si>
  <si>
    <t>EHC Plans by school phase - Preschool</t>
  </si>
  <si>
    <t>EHC Plans by school phase - Primary</t>
  </si>
  <si>
    <t>EHC Plans by school phase - Secondary</t>
  </si>
  <si>
    <t>EHC Plans by school phase - Post 16</t>
  </si>
  <si>
    <t>Draft amended plans completed within 6 weeks of annual review</t>
  </si>
  <si>
    <t>EHCP Quarterly Data</t>
  </si>
  <si>
    <t>Q4 2019-20</t>
  </si>
  <si>
    <t>Q1 2021-22</t>
  </si>
  <si>
    <t>Q2 2021-22</t>
  </si>
  <si>
    <t>Q3 2021-22</t>
  </si>
  <si>
    <t>Q4 2021-22</t>
  </si>
  <si>
    <t>Q1 2022-23</t>
  </si>
  <si>
    <t>Q2 2022-23</t>
  </si>
  <si>
    <t>Q3 2022-23</t>
  </si>
  <si>
    <t>Q4 2022-23</t>
  </si>
  <si>
    <t>final</t>
  </si>
  <si>
    <t>provisional in november 2022</t>
  </si>
  <si>
    <t>KS2 results</t>
  </si>
  <si>
    <t>SEN Attainment and Progress Gaps</t>
  </si>
  <si>
    <t>EYFS GLD</t>
  </si>
  <si>
    <t>Non SEN</t>
  </si>
  <si>
    <t>EYFS GLD Non SEN</t>
  </si>
  <si>
    <t>SEN (with statement/EHCP)</t>
  </si>
  <si>
    <t>EYFS GLD SEN (with statement/EHCP)</t>
  </si>
  <si>
    <t>Non SEN National</t>
  </si>
  <si>
    <t>EYFS GLD Non SEN National</t>
  </si>
  <si>
    <t>SEN (with statement/EHCP) National</t>
  </si>
  <si>
    <t>EYFS GLD SEN (with statement/EHCP) National</t>
  </si>
  <si>
    <t>SEN (with statement/EHCP) LA Gap</t>
  </si>
  <si>
    <t>EYFS GLD SEN (with statement/EHCP) LA Gap</t>
  </si>
  <si>
    <t>SEN (with statement/EHCP) National Gap</t>
  </si>
  <si>
    <t>EYFS GLD SEN (with statement/EHCP) National Gap</t>
  </si>
  <si>
    <t>SEN (with statement/EHCP) LA - National Gap</t>
  </si>
  <si>
    <t>EYFS GLD SEN (with statement/EHCP) LA - National Gap</t>
  </si>
  <si>
    <t>SEN (without statement/EHCP)</t>
  </si>
  <si>
    <t>EYFS GLD SEN (without statement/EHCP)</t>
  </si>
  <si>
    <t>SEN (without statement/EHCP) National</t>
  </si>
  <si>
    <t>EYFS GLD SEN (without statement/EHCP) National</t>
  </si>
  <si>
    <t>SEN (without statement/EHCP) LA Gap</t>
  </si>
  <si>
    <t>EYFS GLD SEN (without statement/EHCP) LA Gap</t>
  </si>
  <si>
    <t>SEN (without statement/EHCP) National Gap</t>
  </si>
  <si>
    <t>EYFS GLD SEN (without statement/EHCP) National Gap</t>
  </si>
  <si>
    <t>SEN (without statement/EHCP) LA - National Gap</t>
  </si>
  <si>
    <t>EYFS GLD SEN (without statement/EHCP) LA - National Gap</t>
  </si>
  <si>
    <t>SEN</t>
  </si>
  <si>
    <t>EYFS GLD SEN</t>
  </si>
  <si>
    <t>SEN National</t>
  </si>
  <si>
    <t>EYFS GLD SEN National</t>
  </si>
  <si>
    <t>SEN LA Gap</t>
  </si>
  <si>
    <t>EYFS GLD SEN LA Gap</t>
  </si>
  <si>
    <t>SEN National Gap</t>
  </si>
  <si>
    <t>EYFS GLD SEN National Gap</t>
  </si>
  <si>
    <t>SEN LA - National Gap</t>
  </si>
  <si>
    <t>EYFS GLD SEN LA - National Gap</t>
  </si>
  <si>
    <t>KS2 - EXS+ Reading, Writing and Maths</t>
  </si>
  <si>
    <t>KS2 - EXS+ Reading, Writing and Maths Non SEN</t>
  </si>
  <si>
    <t>KS2 - EXS+ Reading, Writing and Maths SEN (with statement/EHCP)</t>
  </si>
  <si>
    <t>KS2 - EXS+ Reading, Writing and Maths Non SEN National</t>
  </si>
  <si>
    <t>KS2 - EXS+ Reading, Writing and Maths SEN (with statement/EHCP) National</t>
  </si>
  <si>
    <t>KS2 - EXS+ Reading, Writing and Maths SEN (with statement/EHCP) LA Gap</t>
  </si>
  <si>
    <t>KS2 - EXS+ Reading, Writing and Maths SEN (with statement/EHCP) National Gap</t>
  </si>
  <si>
    <t>KS2 - EXS+ Reading, Writing and Maths SEN (with statement/EHCP) LA - National Gap</t>
  </si>
  <si>
    <t>KS2 - EXS+ Reading, Writing and Maths SEN (without statement/EHCP)</t>
  </si>
  <si>
    <t>KS2 - EXS+ Reading, Writing and Maths SEN (without statement/EHCP) National</t>
  </si>
  <si>
    <t>KS2 - EXS+ Reading, Writing and Maths SEN (without statement/EHCP) LA Gap</t>
  </si>
  <si>
    <t>KS2 - EXS+ Reading, Writing and Maths SEN (without statement/EHCP) National Gap</t>
  </si>
  <si>
    <t>KS2 - EXS+ Reading, Writing and Maths SEN (without statement/EHCP) LA - National Gap</t>
  </si>
  <si>
    <t>KS2 - EXS+ Reading, Writing and Maths SEN</t>
  </si>
  <si>
    <t>KS2 - EXS+ Reading, Writing and Maths SEN National</t>
  </si>
  <si>
    <t>KS2 - EXS+ Reading, Writing and Maths SEN LA Gap</t>
  </si>
  <si>
    <t>KS2 - EXS+ Reading, Writing and Maths SEN National Gap</t>
  </si>
  <si>
    <t>KS2 - EXS+ Reading, Writing and Maths SEN LA - National Gap</t>
  </si>
  <si>
    <t>KS2 - Progress Score Reading</t>
  </si>
  <si>
    <t>KS2 - Progress Score Reading Non SEN</t>
  </si>
  <si>
    <t>KS2 - Progress Score Reading SEN (with statement/EHCP)</t>
  </si>
  <si>
    <t>KS2 - Progress Score Reading Non SEN National</t>
  </si>
  <si>
    <t>KS2 - Progress Score Reading SEN (with statement/EHCP) National</t>
  </si>
  <si>
    <t>KS2 - Progress Score Reading SEN (with statement/EHCP) LA Gap</t>
  </si>
  <si>
    <t>KS2 - Progress Score Reading SEN (with statement/EHCP) National Gap</t>
  </si>
  <si>
    <t>KS2 - Progress Score Reading SEN (with statement/EHCP) LA - National Gap</t>
  </si>
  <si>
    <t>KS2 - Progress Score Reading SEN (without statement/EHCP)</t>
  </si>
  <si>
    <t>KS2 - Progress Score Reading SEN (without statement/EHCP) National</t>
  </si>
  <si>
    <t>KS2 - Progress Score Reading SEN (without statement/EHCP) LA Gap</t>
  </si>
  <si>
    <t>KS2 - Progress Score Reading SEN (without statement/EHCP) National Gap</t>
  </si>
  <si>
    <t>KS2 - Progress Score Reading SEN (without statement/EHCP) LA - National Gap</t>
  </si>
  <si>
    <t>KS2 - Progress Score Reading SEN</t>
  </si>
  <si>
    <t>KS2 - Progress Score Reading SEN National</t>
  </si>
  <si>
    <t>KS2 - Progress Score Reading SEN LA Gap</t>
  </si>
  <si>
    <t>KS2 - Progress Score Reading SEN National Gap</t>
  </si>
  <si>
    <t>KS2 - Progress Score Reading SEN LA - National Gap</t>
  </si>
  <si>
    <t>KS2 - Progress Score Writing</t>
  </si>
  <si>
    <t>KS2 - Progress Score Writing Non SEN</t>
  </si>
  <si>
    <t>KS2 - Progress Score Writing SEN (with statement/EHCP)</t>
  </si>
  <si>
    <t>KS2 - Progress Score Writing Non SEN National</t>
  </si>
  <si>
    <t>KS2 - Progress Score Writing SEN (with statement/EHCP) National</t>
  </si>
  <si>
    <t>KS2 - Progress Score Writing SEN (with statement/EHCP) LA Gap</t>
  </si>
  <si>
    <t>KS2 - Progress Score Writing SEN (with statement/EHCP) National Gap</t>
  </si>
  <si>
    <t>KS2 - Progress Score Writing SEN (with statement/EHCP) LA - National Gap</t>
  </si>
  <si>
    <t>KS2 - Progress Score Writing SEN (without statement/EHCP)</t>
  </si>
  <si>
    <t>KS2 - Progress Score Writing SEN (without statement/EHCP) National</t>
  </si>
  <si>
    <t>KS2 - Progress Score Writing SEN (without statement/EHCP) LA Gap</t>
  </si>
  <si>
    <t>KS2 - Progress Score Writing SEN (without statement/EHCP) National Gap</t>
  </si>
  <si>
    <t>KS2 - Progress Score Writing SEN (without statement/EHCP) LA - National Gap</t>
  </si>
  <si>
    <t>KS2 - Progress Score Writing SEN</t>
  </si>
  <si>
    <t>KS2 - Progress Score Writing SEN National</t>
  </si>
  <si>
    <t>KS2 - Progress Score Writing SEN LA Gap</t>
  </si>
  <si>
    <t>KS2 - Progress Score Writing SEN National Gap</t>
  </si>
  <si>
    <t>KS2 - Progress Score Writing SEN LA - National Gap</t>
  </si>
  <si>
    <t>KS2 - Progress Score Maths</t>
  </si>
  <si>
    <t>KS2 - Progress Score Maths Non SEN</t>
  </si>
  <si>
    <t>KS2 - Progress Score Maths SEN (with statement/EHCP)</t>
  </si>
  <si>
    <t>KS2 - Progress Score Maths Non SEN National</t>
  </si>
  <si>
    <t>KS2 - Progress Score Maths SEN (with statement/EHCP) National</t>
  </si>
  <si>
    <t>KS2 - Progress Score Maths SEN (with statement/EHCP) LA Gap</t>
  </si>
  <si>
    <t>KS2 - Progress Score Maths SEN (with statement/EHCP) National Gap</t>
  </si>
  <si>
    <t>KS2 - Progress Score Maths SEN (with statement/EHCP) LA - National Gap</t>
  </si>
  <si>
    <t>KS2 - Progress Score Maths SEN (without statement/EHCP)</t>
  </si>
  <si>
    <t>KS2 - Progress Score Maths SEN (without statement/EHCP) National</t>
  </si>
  <si>
    <t>KS2 - Progress Score Maths SEN (without statement/EHCP) LA Gap</t>
  </si>
  <si>
    <t>KS2 - Progress Score Maths SEN (without statement/EHCP) National Gap</t>
  </si>
  <si>
    <t>KS2 - Progress Score Maths SEN (without statement/EHCP) LA - National Gap</t>
  </si>
  <si>
    <t>KS2 - Progress Score Maths SEN</t>
  </si>
  <si>
    <t>KS2 - Progress Score Maths SEN National</t>
  </si>
  <si>
    <t>KS2 - Progress Score Maths SEN LA Gap</t>
  </si>
  <si>
    <t>KS2 - Progress Score Maths SEN National Gap</t>
  </si>
  <si>
    <t>KS2 - Progress Score Maths SEN LA - National Gap</t>
  </si>
  <si>
    <t>KS4 - Threshold in English and Maths</t>
  </si>
  <si>
    <t>A*-C</t>
  </si>
  <si>
    <t>4-9</t>
  </si>
  <si>
    <t>KS4 - Threshold in English and Maths Non SEN</t>
  </si>
  <si>
    <t>KS4 - Threshold in English and Maths SEN (with statement/EHCP)</t>
  </si>
  <si>
    <t>KS4 - Threshold in English and Maths Non SEN National</t>
  </si>
  <si>
    <t>KS4 - Threshold in English and Maths SEN (with statement/EHCP) National</t>
  </si>
  <si>
    <t>KS4 - Threshold in English and Maths SEN (with statement/EHCP) LA Gap</t>
  </si>
  <si>
    <t>KS4 - Threshold in English and Maths SEN (with statement/EHCP) National Gap</t>
  </si>
  <si>
    <t>KS4 - Threshold in English and Maths SEN (with statement/EHCP) LA - National Gap</t>
  </si>
  <si>
    <t>KS4 - Threshold in English and Maths SEN (without statement/EHCP)</t>
  </si>
  <si>
    <t>KS4 - Threshold in English and Maths SEN (without statement/EHCP) National</t>
  </si>
  <si>
    <t>KS4 - Threshold in English and Maths SEN (without statement/EHCP) LA Gap</t>
  </si>
  <si>
    <t>KS4 - Threshold in English and Maths SEN (without statement/EHCP) National Gap</t>
  </si>
  <si>
    <t>KS4 - Threshold in English and Maths SEN (without statement/EHCP) LA - National Gap</t>
  </si>
  <si>
    <t>KS4 - Threshold in English and Maths SEN</t>
  </si>
  <si>
    <t>KS4 - Threshold in English and Maths SEN National</t>
  </si>
  <si>
    <t>KS4 - Threshold in English and Maths SEN LA Gap</t>
  </si>
  <si>
    <t>KS4 - Threshold in English and Maths SEN National Gap</t>
  </si>
  <si>
    <t>KS4 - Threshold in English and Maths SEN LA - National Gap</t>
  </si>
  <si>
    <t>KS4 - Progress 8 Score</t>
  </si>
  <si>
    <t>KS4 - Progress 8 Score Non SEN</t>
  </si>
  <si>
    <t>KS4 - Progress 8 Score SEN (with statement/EHCP)</t>
  </si>
  <si>
    <t>KS4 - Progress 8 Score Non SEN National</t>
  </si>
  <si>
    <t>KS4 - Progress 8 Score SEN (with statement/EHCP) National</t>
  </si>
  <si>
    <t>KS4 - Progress 8 Score SEN (with statement/EHCP) LA Gap</t>
  </si>
  <si>
    <t>KS4 - Progress 8 Score SEN (with statement/EHCP) National Gap</t>
  </si>
  <si>
    <t>KS4 - Progress 8 Score SEN (with statement/EHCP) LA - National Gap</t>
  </si>
  <si>
    <t>KS4 - Progress 8 Score SEN (without statement/EHCP)</t>
  </si>
  <si>
    <t>KS4 - Progress 8 Score SEN (without statement/EHCP) National</t>
  </si>
  <si>
    <t>KS4 - Progress 8 Score SEN (without statement/EHCP) LA Gap</t>
  </si>
  <si>
    <t>KS4 - Progress 8 Score SEN (without statement/EHCP) National Gap</t>
  </si>
  <si>
    <t>KS4 - Progress 8 Score SEN (without statement/EHCP) LA - National Gap</t>
  </si>
  <si>
    <t>KS4 - Progress 8 Score SEN</t>
  </si>
  <si>
    <t>KS4 - Progress 8 Score SEN National</t>
  </si>
  <si>
    <t>KS4 - Progress 8 Score SEN LA Gap</t>
  </si>
  <si>
    <t>KS4 - Progress 8 Score SEN National Gap</t>
  </si>
  <si>
    <t>KS4 - Progress 8 Score SEN LA - National Gap</t>
  </si>
  <si>
    <t>KS4 - Attainment 8 Score</t>
  </si>
  <si>
    <t>KS4 - Attainment 8 Score Non SEN</t>
  </si>
  <si>
    <t>KS4 - Attainment 8 Score SEN (with statement/EHCP)</t>
  </si>
  <si>
    <t>KS4 - Attainment 8 Score Non SEN National</t>
  </si>
  <si>
    <t>KS4 - Attainment 8 Score SEN (with statement/EHCP) National</t>
  </si>
  <si>
    <t>KS4 - Attainment 8 Score SEN (with statement/EHCP) LA Gap</t>
  </si>
  <si>
    <t>KS4 - Attainment 8 Score SEN (with statement/EHCP) National Gap</t>
  </si>
  <si>
    <t>KS4 - Attainment 8 Score SEN (with statement/EHCP) LA - National Gap</t>
  </si>
  <si>
    <t>KS4 - Attainment 8 Score SEN (without statement/EHCP)</t>
  </si>
  <si>
    <t>KS4 - Attainment 8 Score SEN (without statement/EHCP) National</t>
  </si>
  <si>
    <t>KS4 - Attainment 8 Score SEN (without statement/EHCP) LA Gap</t>
  </si>
  <si>
    <t>KS4 - Attainment 8 Score SEN (without statement/EHCP) National Gap</t>
  </si>
  <si>
    <t>KS4 - Attainment 8 Score SEN (without statement/EHCP) LA - National Gap</t>
  </si>
  <si>
    <t>KS4 - Attainment 8 Score SEN</t>
  </si>
  <si>
    <t>KS4 - Attainment 8 Score SEN National</t>
  </si>
  <si>
    <t>KS4 - Attainment 8 Score SEN LA Gap</t>
  </si>
  <si>
    <t>KS4 - Attainment 8 Score SEN National Gap</t>
  </si>
  <si>
    <t>KS4 - Attainment 8 Score SEN LA - National Gap</t>
  </si>
  <si>
    <t>Exclusions (KPI 8)</t>
  </si>
  <si>
    <t>Previous Years</t>
  </si>
  <si>
    <t>Current Trends*</t>
  </si>
  <si>
    <t>Trend</t>
  </si>
  <si>
    <t>Number of Permanent Exclusions</t>
  </si>
  <si>
    <t>Number of Suspensions</t>
  </si>
  <si>
    <t>Permanent Exclusions (academic YtD rate)</t>
  </si>
  <si>
    <t>Suspensions (academic YtD)</t>
  </si>
  <si>
    <t>Permanent Exclusions By SEN and School Type</t>
  </si>
  <si>
    <t>Suspensions By SEN and School Type</t>
  </si>
  <si>
    <t>Latest 12 months</t>
  </si>
  <si>
    <t>Acad yr 2022-23</t>
  </si>
  <si>
    <t>Post 16 Participation (KPI 9)</t>
  </si>
  <si>
    <t>Not in Employment, Education or Training (NEET)*</t>
  </si>
  <si>
    <t>SEND (latest 12 months)</t>
  </si>
  <si>
    <t>SEND (Previous 12 months)</t>
  </si>
  <si>
    <t>Apr</t>
  </si>
  <si>
    <t>May</t>
  </si>
  <si>
    <t>Jun</t>
  </si>
  <si>
    <t>Jul</t>
  </si>
  <si>
    <t>Aug</t>
  </si>
  <si>
    <t>Sep</t>
  </si>
  <si>
    <t>Oct</t>
  </si>
  <si>
    <t>Nov</t>
  </si>
  <si>
    <t>Dec</t>
  </si>
  <si>
    <t>Jan</t>
  </si>
  <si>
    <t>Feb</t>
  </si>
  <si>
    <t>Mar</t>
  </si>
  <si>
    <t>Suffolk 22/23</t>
  </si>
  <si>
    <t>England 22/23</t>
  </si>
  <si>
    <t>Suffolk 21/22</t>
  </si>
  <si>
    <t>England 21/22</t>
  </si>
  <si>
    <t>Post 16 participation</t>
  </si>
  <si>
    <t>NEETSuffENG</t>
  </si>
  <si>
    <t>NEET % Suffolk</t>
  </si>
  <si>
    <t>NEET % England</t>
  </si>
  <si>
    <t>NEETRolling</t>
  </si>
  <si>
    <t>January</t>
  </si>
  <si>
    <t>February</t>
  </si>
  <si>
    <t>March</t>
  </si>
  <si>
    <t>April</t>
  </si>
  <si>
    <t>June</t>
  </si>
  <si>
    <t>July</t>
  </si>
  <si>
    <t>August</t>
  </si>
  <si>
    <t>September</t>
  </si>
  <si>
    <t>October</t>
  </si>
  <si>
    <t>November</t>
  </si>
  <si>
    <t>December</t>
  </si>
  <si>
    <t>SEND NEET Suffolk</t>
  </si>
  <si>
    <t xml:space="preserve">October </t>
  </si>
  <si>
    <t>SEND (latest 12 months) rolling year 21/22</t>
  </si>
  <si>
    <t>Health and wellbeing - Access to Services (KPI 10)</t>
  </si>
  <si>
    <t>Children and young people have access to emotional wellbeing and mental health services within expected time frames (Source: NSFT)</t>
  </si>
  <si>
    <t>NSFT waiting times KPIs</t>
  </si>
  <si>
    <t>Target</t>
  </si>
  <si>
    <t>Under 18 Emergency referrals assessed within 4 hours</t>
  </si>
  <si>
    <t>Under 18 Emergency referrals assessed within 28 days</t>
  </si>
  <si>
    <t>Under 18 Emergency treated within standard (18 Weeks)</t>
  </si>
  <si>
    <t>Referrals for service users aged 18 and over treated within standard CYFP service line</t>
  </si>
  <si>
    <t>Health and wellbeing - Services have a positive impact (KPI 11)</t>
  </si>
  <si>
    <t>Emotional wellbeing and mental health services have a positive impact for CYP (Source: NHS Digital - Quarterly IAPT data)</t>
  </si>
  <si>
    <t>Ipswich and East Suffolk Under 18</t>
  </si>
  <si>
    <t>Percentage deterioration</t>
  </si>
  <si>
    <t>Percentage improvement</t>
  </si>
  <si>
    <t>Percentage recovery</t>
  </si>
  <si>
    <t>Percentage Reliable Recovery</t>
  </si>
  <si>
    <t>Ipswich and East Suffolk18 to 25</t>
  </si>
  <si>
    <t>West Suffolk Under 18</t>
  </si>
  <si>
    <t>West Suffolk18 to 25</t>
  </si>
  <si>
    <t xml:space="preserve">Notes: </t>
  </si>
  <si>
    <t xml:space="preserve">The above percentages are calculated from figures where those lower than 5 have been suppressed and therefore should be applied cautiously </t>
  </si>
  <si>
    <t>Percentages within given groups will not add up to 100 as a single patient may have one or all three of improvement, recovery and reliable recovery recorded</t>
  </si>
  <si>
    <t>Health and wellbeing - Access to Assessment (KPI 12)</t>
  </si>
  <si>
    <t>Children and young people have Access to ADHD assessment within expected timeframes (Source: NSFT)</t>
  </si>
  <si>
    <t>ADHD (RTT) - Under 25s</t>
  </si>
  <si>
    <t>Autism Treatment Access for Under 25s</t>
  </si>
  <si>
    <t>Metric</t>
  </si>
  <si>
    <t>Apr-22</t>
  </si>
  <si>
    <t>May-22</t>
  </si>
  <si>
    <t>Number of open, "suspected autism" referrals in the month that do not appear in any subsequent month whether discharged or not</t>
  </si>
  <si>
    <t>Number of patients which have an open "suspected autism" referral in the month receiving at least one care contact in the month</t>
  </si>
  <si>
    <t>Number of patients with an open "suspected autism" referral in the month</t>
  </si>
  <si>
    <t>Number of patients with an open "suspected autism" referral in the month that has been open for at least 13 weeks</t>
  </si>
  <si>
    <t>Number of patients with an open "suspected autism" referral in the month, that has been open for at least 13 weeks, receiving a first appointment in 13 weeks or less</t>
  </si>
  <si>
    <t>Number of patients with more than one open "suspected autism" referral in the month</t>
  </si>
  <si>
    <t>Proportion of patients with an open "suspected autism" referral in the month, that has been open for at least 13 weeks, receiving a first appointment in 13 weeks or less</t>
  </si>
  <si>
    <t>Health and wellbeing - Access to Therapies (KPI 13)</t>
  </si>
  <si>
    <t>Children and young people with SEND have access to therapies, physio, OT, SALT (Source: Suffolk Community Services Monthly Report Pack)</t>
  </si>
  <si>
    <t>Consultant-Led Paediatric Services (target 95%)</t>
  </si>
  <si>
    <t>Seen within 18 weeks</t>
  </si>
  <si>
    <t>Total seen</t>
  </si>
  <si>
    <t>% Seen within 18 Weeks</t>
  </si>
  <si>
    <t>Non-Consultant-Led Paediatric Services (target 95%)</t>
  </si>
  <si>
    <t>Local Offer (KPI 14)</t>
  </si>
  <si>
    <t>We are aware that webpages and social media stats are generally down. We attribute this to two things: 1) that we have not been doing as much promotion as we have previously been able to, and 2) the website continues to have issues with search, leading to poor feedback from families. We are hindered both by the limitations of the current platform and lack of capacity within the Web &amp; Comms Team and are currently RAG rating several workstreams as Red.</t>
  </si>
  <si>
    <t>Health and wellbeing - SEND Identified (KPI)</t>
  </si>
  <si>
    <t>Health services are required to make a Section 23 notification to the Local Authority if they believe a child under school age has, or is likely to have, special educational needs or a disability (SEND) (source: Suffolk County Council)</t>
  </si>
  <si>
    <t>Year</t>
  </si>
  <si>
    <t>2020/21</t>
  </si>
  <si>
    <t>2021/22</t>
  </si>
  <si>
    <t>2022/23</t>
  </si>
  <si>
    <t>Organisation</t>
  </si>
  <si>
    <t>Child Primary area of need</t>
  </si>
  <si>
    <t>Butterflies Children's Centre</t>
  </si>
  <si>
    <t>CCS Norfolk &amp; Waveney Speech and Language</t>
  </si>
  <si>
    <t>Autistic Spectrum Disorder</t>
  </si>
  <si>
    <t>Child Development Centre, BSE</t>
  </si>
  <si>
    <t>Complex Health Needs</t>
  </si>
  <si>
    <t>Community Child Health</t>
  </si>
  <si>
    <t>Global Development Delay</t>
  </si>
  <si>
    <t>CYP Health Visiting</t>
  </si>
  <si>
    <t>Hearing Impairment</t>
  </si>
  <si>
    <t>Debenham Children's Centre</t>
  </si>
  <si>
    <t>Specific Learning Difficulties</t>
  </si>
  <si>
    <t>Eye Children’s Centre</t>
  </si>
  <si>
    <t>Speech Language Comms</t>
  </si>
  <si>
    <t>Eye Health Centre</t>
  </si>
  <si>
    <t>Foley House Family Hub</t>
  </si>
  <si>
    <t>Hartismere Hospital</t>
  </si>
  <si>
    <t>Haverhill Children's Health</t>
  </si>
  <si>
    <t>Health Visiting Team</t>
  </si>
  <si>
    <t>High Suffolk Children's Centre</t>
  </si>
  <si>
    <t>High Suffolk Family Hub</t>
  </si>
  <si>
    <t>ICPS</t>
  </si>
  <si>
    <t>Integrated Community Paediatric Service</t>
  </si>
  <si>
    <t>James Paget University Hospital</t>
  </si>
  <si>
    <t>Kirkley Children's Centre</t>
  </si>
  <si>
    <t>Lowestoft and Waveney Health Visiting Team</t>
  </si>
  <si>
    <t>Newberry Child Development Centre</t>
  </si>
  <si>
    <t>Suffolk Community Health</t>
  </si>
  <si>
    <t>Suffolk County Council</t>
  </si>
  <si>
    <t>The Ark Children's Centre</t>
  </si>
  <si>
    <t>The Grove Medical Centre</t>
  </si>
  <si>
    <t>Thurston Health Visiting Team</t>
  </si>
  <si>
    <t>Health and wellbeing - Health checks (KPI)</t>
  </si>
  <si>
    <t>Number of young people aged 14-25 with learning disability receinveing annual health check (Source: NHS Digital)</t>
  </si>
  <si>
    <t>Summary  14 to 17 year olds</t>
  </si>
  <si>
    <t>Summary  18+  year olds</t>
  </si>
  <si>
    <t>Health and wellbeing - Personal health budget (KPI)</t>
  </si>
  <si>
    <t>Number of young people accessing a health funded personal budget (Source NHS Digital)</t>
  </si>
  <si>
    <t>PHB Metric</t>
  </si>
  <si>
    <t>Of those, how many children were eligible for section 117</t>
  </si>
  <si>
    <t>How many children have a personal wheelchair budget YTD</t>
  </si>
  <si>
    <t>How many other children had a personal health budget YTD</t>
  </si>
  <si>
    <t xml:space="preserve">Uptake of Learning Disability Annual Health Checks continues to increase throughout the year across West, Ipswich and East Suffolk. Anglia Care Trust have been commissioned to offer training/workshop events in education settings, including higher education, through Peer Educators. Aims are to get more CYP on the LD register as well as increase uptake of LD AHC.  </t>
  </si>
  <si>
    <t>The business case for additional capacity in the ADHD team has been approved by the ICB and recruitment to the new posts has been successful in senior clinical roles ie Non Medical Prescribers which will enable additional medication reviews to be complete and provide more capacity for the 1.0 WTE Consultant to see more new patients. Shut down days have been undertaken to focus on review the new referrals to reduce the waiting times. This clinical intervention also reduces the number of queries and complaints from service users as they move through the pathway. The average wait has increased due to the increase in referrals which are received not only from the NDD Triage panel but Community Paediatrics team.</t>
  </si>
  <si>
    <t>ICPS: Consultant led – there remains a high degree of complexity being managed within the paediatric team and caseloads are high with a sustained level of referrals. Compliance with 18wks remains a challenge as a result of caseload/referral profile. The average wait for initial assessment is 17.24 wks with the longest wait being 54.71wks. Therapies – increasing demand on therapy caseloads with most challenge on Speech Therapy pathways.</t>
  </si>
  <si>
    <t xml:space="preserve">Conitnued decline in the number of EHC plans issued within 20 weeks is predominatley due to the shortage of Educational Psychologists. Weekly meetings with Senior Managers to identify any other barriers to EHC plans being issued within 20 weeks and how to resolve these to enable timely issuing. 
The move to Liquid Logic (April 23) will reduce delays in issueing associated with the current process on Capita, as the allocated Family Services worker will complete the process within the portal. This is a more streamlined process which reduces the risk of dealys.
Additional resource has been allocated to Family Services to focus on EHCNA requests, enabling existing team members of the team to focus on issuing of EHC plans, and annual reviews. 
Work is underway to ensure the destination Post 16 young people with EHCP is accurately recorded and it is expected that this will reduce the number of EHCPs within this cohort. National average for issuing EHCP in 20 weeks without exception is 59.9 (2022) https://explore-education-statistics.service.gov.uk/find-statistics/education-health-and-care-plans. </t>
  </si>
  <si>
    <t>Permanent exclusions remain a concern for SCC, with the new Education Access Team now in place, schools are in receipt of additional support to help find solutions to support the CYP and school. The Education Acction Access team have already supported in overturning 2 Permanent Exclusions and supported in 10 not being up held.</t>
  </si>
  <si>
    <t>Siginificant work has been untaken by Skills &amp; Early help to support CYP including those with an EHCP to access education, employment and training. Additional work is underway to cleanse the data held in capita to ensure we hold an accurate record and support CYP with an EHCP as they transition.</t>
  </si>
  <si>
    <t>•	Overtime offered to staff for additional appointment slots,  
•	Case load reviews have identified a number of patients who would benefit from Wellbeing Services so will be transferred 
•	Focused recruitment on psychology and nursing posts undertaken to enable treatments to be allocated. Review of vacancies undertaken and consideration of reskill mixing in teams to be able to offer clinical interventions.
•	A deep dive within the Child &amp; Family team is being undertaken with an action plan in place to monitor and manage referrals. 
•	Recruitment being looked at by HR specialist to broaden the range of recruitment opportunities. 
•	Additional VCSE offers being looked at to support assessment.
•	Cases are monitored through weekly SUTL (PTL) process.</t>
  </si>
  <si>
    <t>Section 23 Notifications</t>
  </si>
  <si>
    <t>Section 23 Notifications to LA (See Data link for further info)</t>
  </si>
  <si>
    <t>From Quarter 2 22/23, the Personal Health Budget submission is no longer split by Alliancen (ie West Suffolk, North East Essex &amp; Ipswich &amp; East) and so can only be reported at Suffolk &amp; North East Essex ICB level. This is being investigated within the ICB as to how we can ensure a Suffolk-only view going forward.</t>
  </si>
  <si>
    <t>Delays in reporting at NHS Digital, therefore no update since July 22. It is expected that ‘end of year final’ data will include a complete set of breakdowns for every month of 22/23, including national level data. This is due to a cyber incident,</t>
  </si>
  <si>
    <t>ICPS: Submisson of section 23 notifications were impacted during the pandemic. All services reminded of the need to submit notification to early years team.</t>
  </si>
  <si>
    <t>Access to Therapies and Community Paediatric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</si>
</sst>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b/>
      <sz val="11"/>
      <color theme="1"/>
      <name val="Calibri"/>
      <family val="2"/>
      <scheme val="minor"/>
    </font>
    <font>
      <sz val="11"/>
      <name val="Calibri"/>
      <family val="2"/>
      <scheme val="minor"/>
    </font>
    <font>
      <sz val="10"/>
      <color theme="1"/>
      <name val="Segoe UI"/>
      <family val="2"/>
    </font>
    <font>
      <sz val="20"/>
      <color theme="1"/>
      <name val="Segoe UI"/>
      <family val="2"/>
    </font>
    <font>
      <sz val="12"/>
      <color theme="1"/>
      <name val="Segoe UI"/>
      <family val="2"/>
    </font>
    <font>
      <sz val="9"/>
      <color theme="1"/>
      <name val="Segoe UI"/>
      <family val="2"/>
    </font>
    <font>
      <b/>
      <sz val="10"/>
      <color theme="1"/>
      <name val="Segoe UI"/>
      <family val="2"/>
    </font>
    <font>
      <sz val="11"/>
      <color theme="1"/>
      <name val="Segoe UI"/>
      <family val="2"/>
    </font>
    <font>
      <b/>
      <sz val="11"/>
      <color theme="1"/>
      <name val="Segoe UI"/>
      <family val="2"/>
    </font>
    <font>
      <sz val="11"/>
      <color rgb="FFFF0000"/>
      <name val="Segoe UI"/>
      <family val="2"/>
    </font>
    <font>
      <sz val="11"/>
      <name val="Segoe UI"/>
      <family val="2"/>
    </font>
    <font>
      <b/>
      <sz val="11"/>
      <name val="Segoe UI"/>
      <family val="2"/>
    </font>
    <font>
      <sz val="11"/>
      <color rgb="FFFF0000"/>
      <name val="Calibri"/>
      <family val="2"/>
      <scheme val="minor"/>
    </font>
    <font>
      <sz val="11"/>
      <color theme="0" tint="-0.499984740745262"/>
      <name val="Segoe UI"/>
      <family val="2"/>
    </font>
    <font>
      <sz val="10"/>
      <color indexed="8"/>
      <name val="Arial"/>
      <family val="2"/>
    </font>
    <font>
      <sz val="11"/>
      <name val="Calibri"/>
      <family val="2"/>
    </font>
    <font>
      <sz val="8"/>
      <name val="Calibri"/>
      <family val="2"/>
      <scheme val="minor"/>
    </font>
    <font>
      <sz val="11"/>
      <color theme="0" tint="-0.34998626667073579"/>
      <name val="Calibri"/>
      <family val="2"/>
      <scheme val="minor"/>
    </font>
    <font>
      <b/>
      <sz val="12"/>
      <color theme="1"/>
      <name val="Segoe UI"/>
      <family val="2"/>
    </font>
    <font>
      <sz val="11"/>
      <color theme="1"/>
      <name val="Calibri"/>
      <family val="2"/>
      <scheme val="minor"/>
    </font>
    <font>
      <i/>
      <sz val="10"/>
      <color theme="1"/>
      <name val="Segoe UI"/>
      <family val="2"/>
    </font>
    <font>
      <sz val="22"/>
      <color theme="1"/>
      <name val="Segoe UI"/>
      <family val="2"/>
    </font>
    <font>
      <sz val="16"/>
      <color theme="1"/>
      <name val="Segoe UI"/>
      <family val="2"/>
    </font>
    <font>
      <b/>
      <sz val="11"/>
      <name val="Calibri"/>
      <family val="2"/>
      <scheme val="minor"/>
    </font>
    <font>
      <u/>
      <sz val="11"/>
      <color theme="10"/>
      <name val="Calibri"/>
      <family val="2"/>
      <scheme val="minor"/>
    </font>
    <font>
      <sz val="10"/>
      <name val="Segoe UI"/>
      <family val="2"/>
    </font>
    <font>
      <b/>
      <sz val="10"/>
      <name val="Segoe UI"/>
      <family val="2"/>
    </font>
    <font>
      <b/>
      <sz val="11"/>
      <color theme="0" tint="-0.499984740745262"/>
      <name val="Segoe UI"/>
      <family val="2"/>
    </font>
    <font>
      <sz val="11"/>
      <color theme="0" tint="-0.499984740745262"/>
      <name val="Calibri"/>
      <family val="2"/>
      <scheme val="minor"/>
    </font>
    <font>
      <sz val="22"/>
      <color theme="1"/>
      <name val="Calibri"/>
      <family val="2"/>
      <scheme val="minor"/>
    </font>
    <font>
      <u/>
      <sz val="11"/>
      <name val="Segoe UI"/>
      <family val="2"/>
    </font>
    <font>
      <sz val="10.5"/>
      <color rgb="FF242424"/>
      <name val="Segoe UI"/>
      <family val="2"/>
      <charset val="1"/>
    </font>
  </fonts>
  <fills count="14">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9" tint="0.79998168889431442"/>
        <bgColor indexed="64"/>
      </patternFill>
    </fill>
    <fill>
      <patternFill patternType="solid">
        <fgColor rgb="FFC5D9F1"/>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7C80"/>
        <bgColor indexed="64"/>
      </patternFill>
    </fill>
    <fill>
      <patternFill patternType="solid">
        <fgColor rgb="FFF5B7A7"/>
        <bgColor indexed="64"/>
      </patternFill>
    </fill>
    <fill>
      <patternFill patternType="solid">
        <fgColor rgb="FF93D07B"/>
        <bgColor indexed="64"/>
      </patternFill>
    </fill>
    <fill>
      <patternFill patternType="solid">
        <fgColor rgb="FFB7DEE8"/>
        <bgColor indexed="64"/>
      </patternFill>
    </fill>
    <fill>
      <patternFill patternType="solid">
        <fgColor rgb="FFFFFF00"/>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right/>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right style="thin">
        <color theme="0" tint="-0.499984740745262"/>
      </right>
      <top style="thin">
        <color theme="0" tint="-0.499984740745262"/>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style="thin">
        <color theme="0" tint="-0.249977111117893"/>
      </right>
      <top/>
      <bottom/>
      <diagonal/>
    </border>
    <border>
      <left/>
      <right/>
      <top/>
      <bottom style="thin">
        <color theme="0" tint="-0.249977111117893"/>
      </bottom>
      <diagonal/>
    </border>
    <border>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top style="thin">
        <color theme="0" tint="-0.249977111117893"/>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bottom style="thin">
        <color theme="0" tint="-0.14999847407452621"/>
      </bottom>
      <diagonal/>
    </border>
    <border>
      <left style="thin">
        <color theme="0" tint="-0.14999847407452621"/>
      </left>
      <right style="thin">
        <color theme="0" tint="-0.14999847407452621"/>
      </right>
      <top/>
      <bottom/>
      <diagonal/>
    </border>
    <border>
      <left/>
      <right/>
      <top/>
      <bottom style="thin">
        <color theme="0" tint="-0.14999847407452621"/>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style="thin">
        <color theme="0" tint="-0.249977111117893"/>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right style="thin">
        <color theme="0" tint="-0.14999847407452621"/>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thin">
        <color theme="0" tint="-0.249977111117893"/>
      </left>
      <right/>
      <top/>
      <bottom style="thin">
        <color theme="0" tint="-0.14999847407452621"/>
      </bottom>
      <diagonal/>
    </border>
    <border>
      <left/>
      <right/>
      <top style="thin">
        <color theme="0" tint="-0.14999847407452621"/>
      </top>
      <bottom style="thin">
        <color theme="0" tint="-0.249977111117893"/>
      </bottom>
      <diagonal/>
    </border>
    <border>
      <left/>
      <right/>
      <top style="thin">
        <color theme="0" tint="-0.249977111117893"/>
      </top>
      <bottom style="thin">
        <color theme="0" tint="-0.14999847407452621"/>
      </bottom>
      <diagonal/>
    </border>
    <border>
      <left/>
      <right style="thin">
        <color theme="0" tint="-0.249977111117893"/>
      </right>
      <top/>
      <bottom style="thin">
        <color theme="0" tint="-0.14999847407452621"/>
      </bottom>
      <diagonal/>
    </border>
    <border>
      <left style="thin">
        <color theme="0" tint="-0.14999847407452621"/>
      </left>
      <right style="thin">
        <color theme="0" tint="-0.249977111117893"/>
      </right>
      <top style="thin">
        <color theme="0" tint="-0.14999847407452621"/>
      </top>
      <bottom style="thin">
        <color theme="0" tint="-0.14999847407452621"/>
      </bottom>
      <diagonal/>
    </border>
    <border>
      <left style="thin">
        <color indexed="22"/>
      </left>
      <right style="thin">
        <color indexed="22"/>
      </right>
      <top style="thin">
        <color indexed="22"/>
      </top>
      <bottom style="thin">
        <color indexed="22"/>
      </bottom>
      <diagonal/>
    </border>
    <border>
      <left/>
      <right style="thin">
        <color indexed="22"/>
      </right>
      <top/>
      <bottom/>
      <diagonal/>
    </border>
    <border>
      <left/>
      <right style="thin">
        <color theme="0" tint="-0.34998626667073579"/>
      </right>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style="thin">
        <color theme="0" tint="-0.499984740745262"/>
      </left>
      <right/>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249977111117893"/>
      </left>
      <right/>
      <top style="thin">
        <color theme="0" tint="-0.249977111117893"/>
      </top>
      <bottom style="thin">
        <color theme="0" tint="-0.34998626667073579"/>
      </bottom>
      <diagonal/>
    </border>
    <border>
      <left/>
      <right/>
      <top style="thin">
        <color theme="0" tint="-0.249977111117893"/>
      </top>
      <bottom style="thin">
        <color theme="0" tint="-0.34998626667073579"/>
      </bottom>
      <diagonal/>
    </border>
    <border>
      <left/>
      <right style="thin">
        <color theme="0" tint="-0.249977111117893"/>
      </right>
      <top style="thin">
        <color theme="0" tint="-0.249977111117893"/>
      </top>
      <bottom style="thin">
        <color theme="0" tint="-0.34998626667073579"/>
      </bottom>
      <diagonal/>
    </border>
    <border>
      <left style="thin">
        <color theme="0" tint="-0.249977111117893"/>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bottom style="thick">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theme="0" tint="-0.34998626667073579"/>
      </bottom>
      <diagonal/>
    </border>
    <border>
      <left/>
      <right style="thin">
        <color indexed="64"/>
      </right>
      <top style="thin">
        <color theme="0" tint="-0.34998626667073579"/>
      </top>
      <bottom/>
      <diagonal/>
    </border>
  </borders>
  <cellStyleXfs count="5">
    <xf numFmtId="0" fontId="0" fillId="0" borderId="0"/>
    <xf numFmtId="0" fontId="15" fillId="0" borderId="0"/>
    <xf numFmtId="0" fontId="16" fillId="0" borderId="0"/>
    <xf numFmtId="9" fontId="20" fillId="0" borderId="0" applyFont="0" applyFill="0" applyBorder="0" applyAlignment="0" applyProtection="0"/>
    <xf numFmtId="0" fontId="25" fillId="0" borderId="0" applyNumberFormat="0" applyFill="0" applyBorder="0" applyAlignment="0" applyProtection="0"/>
  </cellStyleXfs>
  <cellXfs count="409">
    <xf numFmtId="0" fontId="0" fillId="0" borderId="0" xfId="0"/>
    <xf numFmtId="0" fontId="0" fillId="2" borderId="0" xfId="0" applyFill="1"/>
    <xf numFmtId="0" fontId="1" fillId="2" borderId="0" xfId="0" applyFont="1" applyFill="1"/>
    <xf numFmtId="0" fontId="0" fillId="2" borderId="1" xfId="0" applyFill="1" applyBorder="1"/>
    <xf numFmtId="0" fontId="0" fillId="2" borderId="1" xfId="0" applyFill="1" applyBorder="1" applyAlignment="1">
      <alignment wrapText="1"/>
    </xf>
    <xf numFmtId="0" fontId="0" fillId="3" borderId="0" xfId="0" applyFill="1"/>
    <xf numFmtId="17" fontId="0" fillId="0" borderId="0" xfId="0" applyNumberFormat="1"/>
    <xf numFmtId="0" fontId="2" fillId="3" borderId="0" xfId="0" applyFont="1" applyFill="1"/>
    <xf numFmtId="0" fontId="2" fillId="0" borderId="0" xfId="0" applyFont="1"/>
    <xf numFmtId="9" fontId="0" fillId="0" borderId="0" xfId="0" applyNumberFormat="1"/>
    <xf numFmtId="0" fontId="4" fillId="5" borderId="0" xfId="0" applyFont="1" applyFill="1"/>
    <xf numFmtId="0" fontId="5" fillId="5" borderId="0" xfId="0" applyFont="1" applyFill="1"/>
    <xf numFmtId="0" fontId="8" fillId="2" borderId="0" xfId="0" applyFont="1" applyFill="1"/>
    <xf numFmtId="0" fontId="0" fillId="2" borderId="2" xfId="0" applyFill="1" applyBorder="1"/>
    <xf numFmtId="0" fontId="0" fillId="2" borderId="3" xfId="0" applyFill="1" applyBorder="1"/>
    <xf numFmtId="0" fontId="8" fillId="2" borderId="5" xfId="0" applyFont="1" applyFill="1" applyBorder="1"/>
    <xf numFmtId="0" fontId="6" fillId="2" borderId="8" xfId="0" applyFont="1" applyFill="1" applyBorder="1"/>
    <xf numFmtId="0" fontId="8" fillId="2" borderId="8" xfId="0" applyFont="1" applyFill="1" applyBorder="1" applyAlignment="1">
      <alignment wrapText="1"/>
    </xf>
    <xf numFmtId="0" fontId="8" fillId="2" borderId="4" xfId="0" applyFont="1" applyFill="1" applyBorder="1" applyAlignment="1">
      <alignment wrapText="1"/>
    </xf>
    <xf numFmtId="0" fontId="8" fillId="2" borderId="7" xfId="0" applyFont="1" applyFill="1" applyBorder="1" applyAlignment="1">
      <alignment wrapText="1"/>
    </xf>
    <xf numFmtId="17" fontId="3" fillId="2" borderId="3" xfId="0" applyNumberFormat="1" applyFont="1" applyFill="1" applyBorder="1" applyAlignment="1">
      <alignment horizontal="center" vertical="center"/>
    </xf>
    <xf numFmtId="0" fontId="6" fillId="2" borderId="0" xfId="0" applyFont="1" applyFill="1"/>
    <xf numFmtId="0" fontId="8" fillId="2" borderId="6" xfId="0" applyFont="1" applyFill="1" applyBorder="1" applyAlignment="1">
      <alignment wrapText="1"/>
    </xf>
    <xf numFmtId="0" fontId="0" fillId="2" borderId="5" xfId="0" applyFill="1" applyBorder="1"/>
    <xf numFmtId="17" fontId="7" fillId="2" borderId="3" xfId="0" applyNumberFormat="1" applyFont="1" applyFill="1" applyBorder="1" applyAlignment="1">
      <alignment horizontal="center" vertical="center"/>
    </xf>
    <xf numFmtId="0" fontId="8" fillId="2" borderId="5" xfId="0" applyFont="1" applyFill="1" applyBorder="1" applyAlignment="1">
      <alignment wrapText="1"/>
    </xf>
    <xf numFmtId="0" fontId="8" fillId="6" borderId="0" xfId="0" applyFont="1" applyFill="1"/>
    <xf numFmtId="0" fontId="9" fillId="6" borderId="0" xfId="0" applyFont="1" applyFill="1"/>
    <xf numFmtId="0" fontId="8" fillId="2" borderId="0" xfId="0" applyFont="1" applyFill="1" applyAlignment="1">
      <alignment horizontal="center" vertical="center"/>
    </xf>
    <xf numFmtId="0" fontId="9" fillId="2" borderId="0" xfId="0" applyFont="1" applyFill="1" applyAlignment="1">
      <alignment horizontal="center" vertical="center"/>
    </xf>
    <xf numFmtId="0" fontId="9" fillId="6" borderId="0" xfId="0" applyFont="1" applyFill="1" applyAlignment="1">
      <alignment horizontal="center" vertical="center"/>
    </xf>
    <xf numFmtId="0" fontId="9" fillId="6" borderId="0" xfId="0" applyFont="1" applyFill="1" applyAlignment="1">
      <alignment horizontal="left" vertical="center"/>
    </xf>
    <xf numFmtId="0" fontId="8" fillId="2" borderId="12" xfId="0" applyFont="1" applyFill="1" applyBorder="1" applyAlignment="1">
      <alignment horizontal="left" vertical="center"/>
    </xf>
    <xf numFmtId="0" fontId="9" fillId="2" borderId="12" xfId="0" applyFont="1" applyFill="1" applyBorder="1" applyAlignment="1">
      <alignment horizontal="left" vertical="center"/>
    </xf>
    <xf numFmtId="0" fontId="9" fillId="6" borderId="12" xfId="0" applyFont="1" applyFill="1" applyBorder="1" applyAlignment="1">
      <alignment horizontal="left" vertical="center"/>
    </xf>
    <xf numFmtId="0" fontId="8" fillId="2" borderId="14" xfId="0" applyFont="1" applyFill="1" applyBorder="1" applyAlignment="1">
      <alignment horizontal="left" vertical="center"/>
    </xf>
    <xf numFmtId="0" fontId="8" fillId="2" borderId="13" xfId="0" applyFont="1" applyFill="1" applyBorder="1" applyAlignment="1">
      <alignment horizontal="center" vertical="center"/>
    </xf>
    <xf numFmtId="0" fontId="9" fillId="2" borderId="15" xfId="0" applyFont="1" applyFill="1" applyBorder="1" applyAlignment="1">
      <alignment horizontal="center" vertical="center"/>
    </xf>
    <xf numFmtId="0" fontId="8" fillId="2" borderId="16" xfId="0" applyFont="1" applyFill="1" applyBorder="1" applyAlignment="1">
      <alignment horizontal="left" vertical="center"/>
    </xf>
    <xf numFmtId="0" fontId="8" fillId="2" borderId="15"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3" xfId="0" applyFont="1" applyFill="1" applyBorder="1" applyAlignment="1">
      <alignment horizontal="center" vertical="center"/>
    </xf>
    <xf numFmtId="0" fontId="8" fillId="2" borderId="18" xfId="0" applyFont="1" applyFill="1" applyBorder="1"/>
    <xf numFmtId="0" fontId="9" fillId="2" borderId="18" xfId="0" applyFont="1" applyFill="1" applyBorder="1" applyAlignment="1">
      <alignment horizontal="center" vertical="center"/>
    </xf>
    <xf numFmtId="0" fontId="9" fillId="2" borderId="16" xfId="0" applyFont="1" applyFill="1" applyBorder="1" applyAlignment="1">
      <alignment horizontal="left" vertical="center"/>
    </xf>
    <xf numFmtId="10" fontId="0" fillId="0" borderId="0" xfId="0" applyNumberFormat="1"/>
    <xf numFmtId="0" fontId="0" fillId="6" borderId="0" xfId="0" applyFill="1"/>
    <xf numFmtId="17" fontId="8" fillId="2" borderId="0" xfId="0" applyNumberFormat="1" applyFont="1" applyFill="1"/>
    <xf numFmtId="0" fontId="8" fillId="5" borderId="0" xfId="0" applyFont="1" applyFill="1"/>
    <xf numFmtId="0" fontId="8" fillId="8" borderId="0" xfId="0" applyFont="1" applyFill="1"/>
    <xf numFmtId="0" fontId="9" fillId="8" borderId="0" xfId="0" applyFont="1" applyFill="1"/>
    <xf numFmtId="0" fontId="10" fillId="2" borderId="2" xfId="0" applyFont="1" applyFill="1" applyBorder="1"/>
    <xf numFmtId="0" fontId="10" fillId="2" borderId="5" xfId="0" applyFont="1" applyFill="1" applyBorder="1"/>
    <xf numFmtId="0" fontId="0" fillId="2" borderId="25" xfId="0" applyFill="1" applyBorder="1"/>
    <xf numFmtId="0" fontId="7" fillId="8" borderId="28" xfId="0" applyFont="1" applyFill="1" applyBorder="1" applyAlignment="1">
      <alignment horizontal="left" vertical="center"/>
    </xf>
    <xf numFmtId="0" fontId="0" fillId="8" borderId="26" xfId="0" applyFill="1" applyBorder="1"/>
    <xf numFmtId="0" fontId="0" fillId="8" borderId="27" xfId="0" applyFill="1" applyBorder="1"/>
    <xf numFmtId="17" fontId="7" fillId="8" borderId="32" xfId="0" applyNumberFormat="1" applyFont="1" applyFill="1" applyBorder="1" applyAlignment="1">
      <alignment horizontal="center" vertical="center"/>
    </xf>
    <xf numFmtId="17" fontId="7" fillId="8" borderId="21" xfId="0" applyNumberFormat="1" applyFont="1" applyFill="1" applyBorder="1" applyAlignment="1">
      <alignment horizontal="center" vertical="center"/>
    </xf>
    <xf numFmtId="0" fontId="1" fillId="8" borderId="22" xfId="0" applyFont="1" applyFill="1" applyBorder="1" applyAlignment="1">
      <alignment horizontal="center" vertical="center"/>
    </xf>
    <xf numFmtId="0" fontId="9" fillId="8" borderId="20" xfId="0" applyFont="1" applyFill="1" applyBorder="1" applyAlignment="1">
      <alignment vertical="center" wrapText="1"/>
    </xf>
    <xf numFmtId="0" fontId="9" fillId="2" borderId="20" xfId="0" applyFont="1" applyFill="1" applyBorder="1" applyAlignment="1">
      <alignment vertical="center" wrapText="1"/>
    </xf>
    <xf numFmtId="0" fontId="9" fillId="2" borderId="24" xfId="0" applyFont="1" applyFill="1" applyBorder="1" applyAlignment="1">
      <alignment vertical="center" wrapText="1"/>
    </xf>
    <xf numFmtId="0" fontId="9" fillId="2" borderId="19" xfId="0" applyFont="1" applyFill="1" applyBorder="1" applyAlignment="1">
      <alignment vertical="center" wrapText="1"/>
    </xf>
    <xf numFmtId="0" fontId="0" fillId="2" borderId="21" xfId="0" applyFill="1" applyBorder="1"/>
    <xf numFmtId="0" fontId="11" fillId="2" borderId="25" xfId="0" applyFont="1" applyFill="1" applyBorder="1" applyAlignment="1">
      <alignment horizontal="center" vertical="center"/>
    </xf>
    <xf numFmtId="0" fontId="12" fillId="2" borderId="3" xfId="0" applyFont="1" applyFill="1" applyBorder="1"/>
    <xf numFmtId="0" fontId="9" fillId="2" borderId="3" xfId="0" applyFont="1" applyFill="1" applyBorder="1" applyAlignment="1">
      <alignment wrapText="1"/>
    </xf>
    <xf numFmtId="0" fontId="11" fillId="2" borderId="2" xfId="0" applyFont="1" applyFill="1" applyBorder="1" applyAlignment="1">
      <alignment horizontal="center" vertical="center" wrapText="1"/>
    </xf>
    <xf numFmtId="0" fontId="9" fillId="2" borderId="2" xfId="0" applyFont="1" applyFill="1" applyBorder="1" applyAlignment="1">
      <alignment wrapText="1"/>
    </xf>
    <xf numFmtId="0" fontId="11" fillId="2" borderId="2" xfId="0" applyFont="1" applyFill="1" applyBorder="1" applyAlignment="1">
      <alignment horizontal="center" vertical="center"/>
    </xf>
    <xf numFmtId="164" fontId="11" fillId="2" borderId="2" xfId="0" applyNumberFormat="1" applyFont="1" applyFill="1" applyBorder="1" applyAlignment="1">
      <alignment horizontal="center" vertical="center"/>
    </xf>
    <xf numFmtId="0" fontId="10" fillId="2" borderId="0" xfId="0" applyFont="1" applyFill="1" applyAlignment="1">
      <alignment horizontal="center" vertical="center"/>
    </xf>
    <xf numFmtId="9" fontId="11" fillId="2" borderId="2" xfId="0" applyNumberFormat="1" applyFont="1" applyFill="1" applyBorder="1" applyAlignment="1">
      <alignment horizontal="center" vertical="center"/>
    </xf>
    <xf numFmtId="0" fontId="9" fillId="2" borderId="33" xfId="0" applyFont="1" applyFill="1" applyBorder="1" applyAlignment="1">
      <alignment horizontal="center" vertical="center"/>
    </xf>
    <xf numFmtId="0" fontId="9" fillId="2" borderId="25" xfId="0" applyFont="1" applyFill="1" applyBorder="1" applyAlignment="1">
      <alignment horizontal="center" vertical="center"/>
    </xf>
    <xf numFmtId="0" fontId="9" fillId="2" borderId="0" xfId="0" applyFont="1" applyFill="1" applyAlignment="1">
      <alignment horizontal="center" vertical="center" wrapText="1"/>
    </xf>
    <xf numFmtId="0" fontId="14" fillId="2" borderId="13" xfId="0" applyFont="1" applyFill="1" applyBorder="1" applyAlignment="1">
      <alignment horizontal="center" vertical="center"/>
    </xf>
    <xf numFmtId="0" fontId="14" fillId="2" borderId="34" xfId="0" applyFont="1" applyFill="1" applyBorder="1" applyAlignment="1">
      <alignment horizontal="center" vertical="center"/>
    </xf>
    <xf numFmtId="0" fontId="9" fillId="2" borderId="25" xfId="0" applyFont="1" applyFill="1" applyBorder="1" applyAlignment="1">
      <alignment horizontal="center" vertical="center" wrapText="1"/>
    </xf>
    <xf numFmtId="0" fontId="8" fillId="2" borderId="34" xfId="0" applyFont="1" applyFill="1" applyBorder="1" applyAlignment="1">
      <alignment horizontal="center" vertical="center"/>
    </xf>
    <xf numFmtId="0" fontId="8" fillId="2" borderId="35"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26" xfId="0" applyFont="1" applyFill="1" applyBorder="1" applyAlignment="1">
      <alignment horizontal="center" vertical="center"/>
    </xf>
    <xf numFmtId="0" fontId="8" fillId="2" borderId="21" xfId="0" applyFont="1" applyFill="1" applyBorder="1"/>
    <xf numFmtId="0" fontId="14" fillId="2" borderId="0" xfId="0" applyFont="1" applyFill="1" applyAlignment="1">
      <alignment horizontal="center" vertical="center"/>
    </xf>
    <xf numFmtId="0" fontId="9" fillId="6" borderId="36" xfId="0" applyFont="1" applyFill="1" applyBorder="1" applyAlignment="1">
      <alignment horizontal="left" vertical="center"/>
    </xf>
    <xf numFmtId="0" fontId="9" fillId="6" borderId="25" xfId="0" applyFont="1" applyFill="1" applyBorder="1"/>
    <xf numFmtId="0" fontId="8" fillId="6" borderId="25" xfId="0" applyFont="1" applyFill="1" applyBorder="1"/>
    <xf numFmtId="0" fontId="8" fillId="2" borderId="37" xfId="0" applyFont="1" applyFill="1" applyBorder="1" applyAlignment="1">
      <alignment horizontal="left" vertical="center"/>
    </xf>
    <xf numFmtId="0" fontId="8" fillId="2" borderId="21"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0" fillId="2" borderId="0" xfId="0" applyFont="1" applyFill="1"/>
    <xf numFmtId="0" fontId="11" fillId="2" borderId="0" xfId="0" applyFont="1" applyFill="1"/>
    <xf numFmtId="164" fontId="8" fillId="2" borderId="0" xfId="0" applyNumberFormat="1" applyFont="1" applyFill="1"/>
    <xf numFmtId="10" fontId="2" fillId="0" borderId="0" xfId="0" applyNumberFormat="1" applyFont="1"/>
    <xf numFmtId="0" fontId="2" fillId="0" borderId="38" xfId="1" applyFont="1" applyBorder="1" applyAlignment="1">
      <alignment horizontal="right" wrapText="1"/>
    </xf>
    <xf numFmtId="0" fontId="2" fillId="0" borderId="39" xfId="1" applyFont="1" applyBorder="1" applyAlignment="1">
      <alignment horizontal="right" wrapText="1"/>
    </xf>
    <xf numFmtId="0" fontId="2" fillId="0" borderId="0" xfId="1" applyFont="1" applyAlignment="1">
      <alignment horizontal="right" wrapText="1"/>
    </xf>
    <xf numFmtId="0" fontId="2" fillId="0" borderId="0" xfId="1" applyFont="1"/>
    <xf numFmtId="0" fontId="2" fillId="5" borderId="0" xfId="0" applyFont="1" applyFill="1"/>
    <xf numFmtId="17" fontId="8" fillId="2" borderId="40" xfId="0" applyNumberFormat="1" applyFont="1" applyFill="1" applyBorder="1"/>
    <xf numFmtId="0" fontId="9" fillId="8" borderId="40" xfId="0" applyFont="1" applyFill="1" applyBorder="1"/>
    <xf numFmtId="0" fontId="8" fillId="2" borderId="40" xfId="0" applyFont="1" applyFill="1" applyBorder="1"/>
    <xf numFmtId="17" fontId="8" fillId="2" borderId="41" xfId="0" applyNumberFormat="1" applyFont="1" applyFill="1" applyBorder="1"/>
    <xf numFmtId="0" fontId="9" fillId="8" borderId="41" xfId="0" applyFont="1" applyFill="1" applyBorder="1"/>
    <xf numFmtId="0" fontId="11" fillId="2" borderId="40" xfId="0" applyFont="1" applyFill="1" applyBorder="1"/>
    <xf numFmtId="0" fontId="8" fillId="2" borderId="43" xfId="0" applyFont="1" applyFill="1" applyBorder="1"/>
    <xf numFmtId="0" fontId="8" fillId="2" borderId="44" xfId="0" applyFont="1" applyFill="1" applyBorder="1"/>
    <xf numFmtId="0" fontId="8" fillId="2" borderId="46" xfId="0" applyFont="1" applyFill="1" applyBorder="1"/>
    <xf numFmtId="0" fontId="8" fillId="2" borderId="45" xfId="0" applyFont="1" applyFill="1" applyBorder="1"/>
    <xf numFmtId="0" fontId="11" fillId="2" borderId="44" xfId="0" applyFont="1" applyFill="1" applyBorder="1"/>
    <xf numFmtId="0" fontId="11" fillId="2" borderId="43" xfId="0" applyFont="1" applyFill="1" applyBorder="1"/>
    <xf numFmtId="0" fontId="8" fillId="8" borderId="48" xfId="0" applyFont="1" applyFill="1" applyBorder="1"/>
    <xf numFmtId="10" fontId="0" fillId="3" borderId="0" xfId="0" applyNumberFormat="1" applyFill="1"/>
    <xf numFmtId="0" fontId="0" fillId="5" borderId="0" xfId="0" applyFill="1"/>
    <xf numFmtId="0" fontId="0" fillId="8" borderId="0" xfId="0" applyFill="1"/>
    <xf numFmtId="17" fontId="8" fillId="8" borderId="0" xfId="0" applyNumberFormat="1" applyFont="1" applyFill="1"/>
    <xf numFmtId="17" fontId="9" fillId="8" borderId="0" xfId="0" applyNumberFormat="1" applyFont="1" applyFill="1"/>
    <xf numFmtId="0" fontId="18" fillId="0" borderId="0" xfId="0" applyFont="1"/>
    <xf numFmtId="10" fontId="8" fillId="2" borderId="0" xfId="0" applyNumberFormat="1" applyFont="1" applyFill="1"/>
    <xf numFmtId="17" fontId="18" fillId="0" borderId="0" xfId="0" applyNumberFormat="1" applyFont="1"/>
    <xf numFmtId="10" fontId="18" fillId="0" borderId="0" xfId="0" applyNumberFormat="1" applyFont="1"/>
    <xf numFmtId="10" fontId="8" fillId="2" borderId="44" xfId="0" applyNumberFormat="1" applyFont="1" applyFill="1" applyBorder="1"/>
    <xf numFmtId="10" fontId="8" fillId="2" borderId="44" xfId="0" applyNumberFormat="1" applyFont="1" applyFill="1" applyBorder="1" applyAlignment="1">
      <alignment horizontal="center" vertical="center"/>
    </xf>
    <xf numFmtId="0" fontId="0" fillId="2" borderId="44" xfId="0" applyFill="1" applyBorder="1"/>
    <xf numFmtId="0" fontId="19" fillId="8" borderId="0" xfId="0" applyFont="1" applyFill="1"/>
    <xf numFmtId="164" fontId="8" fillId="4" borderId="0" xfId="0" applyNumberFormat="1" applyFont="1" applyFill="1"/>
    <xf numFmtId="164" fontId="8" fillId="9" borderId="0" xfId="0" applyNumberFormat="1" applyFont="1" applyFill="1"/>
    <xf numFmtId="0" fontId="4" fillId="2" borderId="0" xfId="0" applyFont="1" applyFill="1"/>
    <xf numFmtId="0" fontId="9" fillId="2" borderId="0" xfId="0" applyFont="1" applyFill="1"/>
    <xf numFmtId="0" fontId="9" fillId="8" borderId="0" xfId="0" applyFont="1" applyFill="1" applyAlignment="1">
      <alignment vertical="center"/>
    </xf>
    <xf numFmtId="0" fontId="8" fillId="2" borderId="0" xfId="0" applyFont="1" applyFill="1" applyAlignment="1">
      <alignment vertical="center"/>
    </xf>
    <xf numFmtId="0" fontId="9" fillId="8" borderId="0" xfId="0" applyFont="1" applyFill="1" applyAlignment="1">
      <alignment horizontal="center" vertical="center"/>
    </xf>
    <xf numFmtId="0" fontId="8" fillId="10" borderId="0" xfId="0" applyFont="1" applyFill="1" applyAlignment="1">
      <alignment horizontal="center" vertical="center"/>
    </xf>
    <xf numFmtId="0" fontId="8" fillId="11" borderId="0" xfId="0" applyFont="1" applyFill="1" applyAlignment="1">
      <alignment horizontal="center" vertical="center"/>
    </xf>
    <xf numFmtId="0" fontId="8" fillId="2" borderId="13" xfId="0" applyFont="1" applyFill="1" applyBorder="1" applyAlignment="1">
      <alignment vertical="center"/>
    </xf>
    <xf numFmtId="0" fontId="8" fillId="11" borderId="13" xfId="0" applyFont="1" applyFill="1" applyBorder="1" applyAlignment="1">
      <alignment horizontal="center" vertical="center"/>
    </xf>
    <xf numFmtId="0" fontId="8" fillId="11" borderId="15" xfId="0" applyFont="1" applyFill="1" applyBorder="1" applyAlignment="1">
      <alignment horizontal="center" vertical="center"/>
    </xf>
    <xf numFmtId="0" fontId="8" fillId="10" borderId="13" xfId="0" applyFont="1" applyFill="1" applyBorder="1" applyAlignment="1">
      <alignment horizontal="center" vertical="center"/>
    </xf>
    <xf numFmtId="0" fontId="8" fillId="10" borderId="15" xfId="0" applyFont="1" applyFill="1" applyBorder="1" applyAlignment="1">
      <alignment horizontal="center" vertical="center"/>
    </xf>
    <xf numFmtId="0" fontId="8" fillId="2" borderId="15" xfId="0" applyFont="1" applyFill="1" applyBorder="1" applyAlignment="1">
      <alignment vertical="center"/>
    </xf>
    <xf numFmtId="0" fontId="21" fillId="2" borderId="0" xfId="0" applyFont="1" applyFill="1"/>
    <xf numFmtId="0" fontId="8" fillId="2" borderId="65" xfId="0" applyFont="1" applyFill="1" applyBorder="1"/>
    <xf numFmtId="0" fontId="9" fillId="8" borderId="0" xfId="0" applyFont="1" applyFill="1" applyAlignment="1">
      <alignment horizontal="center"/>
    </xf>
    <xf numFmtId="0" fontId="8" fillId="2" borderId="18" xfId="0" applyFont="1" applyFill="1" applyBorder="1" applyAlignment="1">
      <alignment horizontal="center" vertical="center"/>
    </xf>
    <xf numFmtId="10" fontId="9" fillId="2" borderId="13" xfId="3" applyNumberFormat="1" applyFont="1" applyFill="1" applyBorder="1" applyAlignment="1">
      <alignment horizontal="center" vertical="center"/>
    </xf>
    <xf numFmtId="10" fontId="8" fillId="10" borderId="15" xfId="3" applyNumberFormat="1" applyFont="1" applyFill="1" applyBorder="1" applyAlignment="1">
      <alignment horizontal="center" vertical="center"/>
    </xf>
    <xf numFmtId="10" fontId="8" fillId="10" borderId="13" xfId="3" applyNumberFormat="1" applyFont="1" applyFill="1" applyBorder="1" applyAlignment="1">
      <alignment horizontal="center" vertical="center"/>
    </xf>
    <xf numFmtId="10" fontId="8" fillId="11" borderId="15" xfId="3" applyNumberFormat="1" applyFont="1" applyFill="1" applyBorder="1" applyAlignment="1">
      <alignment horizontal="center" vertical="center"/>
    </xf>
    <xf numFmtId="0" fontId="8" fillId="2" borderId="18" xfId="0" applyFont="1" applyFill="1" applyBorder="1" applyAlignment="1">
      <alignment vertical="center"/>
    </xf>
    <xf numFmtId="17" fontId="9" fillId="8" borderId="0" xfId="0" applyNumberFormat="1" applyFont="1" applyFill="1" applyAlignment="1">
      <alignment horizontal="center" vertical="center"/>
    </xf>
    <xf numFmtId="9" fontId="8" fillId="2" borderId="0" xfId="3" applyFont="1" applyFill="1" applyAlignment="1">
      <alignment horizontal="center" vertical="center"/>
    </xf>
    <xf numFmtId="164" fontId="8" fillId="2" borderId="0" xfId="3" applyNumberFormat="1" applyFont="1" applyFill="1" applyAlignment="1">
      <alignment horizontal="center" vertical="center"/>
    </xf>
    <xf numFmtId="0" fontId="8" fillId="2" borderId="13" xfId="0" applyFont="1" applyFill="1" applyBorder="1"/>
    <xf numFmtId="17" fontId="8" fillId="8" borderId="0" xfId="0" applyNumberFormat="1" applyFont="1" applyFill="1" applyAlignment="1">
      <alignment horizontal="center" vertical="center"/>
    </xf>
    <xf numFmtId="0" fontId="8" fillId="8" borderId="0" xfId="0" applyFont="1" applyFill="1" applyAlignment="1">
      <alignment horizontal="center" vertical="center"/>
    </xf>
    <xf numFmtId="0" fontId="8" fillId="2" borderId="0" xfId="0" applyFont="1" applyFill="1" applyAlignment="1">
      <alignment vertical="center" wrapText="1"/>
    </xf>
    <xf numFmtId="0" fontId="8" fillId="2" borderId="15" xfId="0" applyFont="1" applyFill="1" applyBorder="1" applyAlignment="1">
      <alignment vertical="center" wrapText="1"/>
    </xf>
    <xf numFmtId="0" fontId="9" fillId="8" borderId="0" xfId="0" applyFont="1" applyFill="1" applyAlignment="1">
      <alignment horizontal="left" vertical="center"/>
    </xf>
    <xf numFmtId="0" fontId="8" fillId="2" borderId="12" xfId="0" applyFont="1" applyFill="1" applyBorder="1"/>
    <xf numFmtId="0" fontId="8" fillId="2" borderId="69" xfId="0" applyFont="1" applyFill="1" applyBorder="1" applyAlignment="1">
      <alignment horizontal="center" vertical="center"/>
    </xf>
    <xf numFmtId="0" fontId="8" fillId="2" borderId="15" xfId="0" applyFont="1" applyFill="1" applyBorder="1" applyAlignment="1">
      <alignment horizontal="left" vertical="center"/>
    </xf>
    <xf numFmtId="0" fontId="8" fillId="2" borderId="69" xfId="0" applyFont="1" applyFill="1" applyBorder="1"/>
    <xf numFmtId="0" fontId="8" fillId="2" borderId="0" xfId="0" applyFont="1" applyFill="1" applyAlignment="1">
      <alignment horizontal="left" vertical="center"/>
    </xf>
    <xf numFmtId="0" fontId="8" fillId="2" borderId="0" xfId="0" applyFont="1" applyFill="1" applyAlignment="1">
      <alignment horizontal="center"/>
    </xf>
    <xf numFmtId="0" fontId="9" fillId="2" borderId="17" xfId="0" applyFont="1" applyFill="1" applyBorder="1"/>
    <xf numFmtId="0" fontId="9" fillId="2" borderId="13" xfId="0" applyFont="1" applyFill="1" applyBorder="1"/>
    <xf numFmtId="0" fontId="9" fillId="2" borderId="70" xfId="0" applyFont="1" applyFill="1" applyBorder="1" applyAlignment="1">
      <alignment horizontal="center" vertical="center"/>
    </xf>
    <xf numFmtId="0" fontId="9" fillId="8" borderId="69" xfId="0" applyFont="1" applyFill="1" applyBorder="1" applyAlignment="1">
      <alignment horizontal="center" vertical="center"/>
    </xf>
    <xf numFmtId="0" fontId="9" fillId="2" borderId="69" xfId="0" applyFont="1" applyFill="1" applyBorder="1" applyAlignment="1">
      <alignment horizontal="center" vertical="center"/>
    </xf>
    <xf numFmtId="0" fontId="9" fillId="8" borderId="12" xfId="0" applyFont="1" applyFill="1" applyBorder="1"/>
    <xf numFmtId="0" fontId="9" fillId="8" borderId="68" xfId="0" applyFont="1" applyFill="1" applyBorder="1" applyAlignment="1">
      <alignment horizontal="center" vertical="center"/>
    </xf>
    <xf numFmtId="0" fontId="9" fillId="2" borderId="12" xfId="0" applyFont="1" applyFill="1" applyBorder="1" applyAlignment="1">
      <alignment horizontal="center" vertical="center"/>
    </xf>
    <xf numFmtId="0" fontId="9" fillId="8" borderId="71" xfId="0" applyFont="1" applyFill="1" applyBorder="1"/>
    <xf numFmtId="0" fontId="9" fillId="8" borderId="71" xfId="0" applyFont="1" applyFill="1" applyBorder="1" applyAlignment="1">
      <alignment horizontal="center" vertical="center"/>
    </xf>
    <xf numFmtId="0" fontId="8" fillId="2" borderId="68" xfId="0" applyFont="1" applyFill="1" applyBorder="1" applyAlignment="1">
      <alignment horizontal="left" vertical="center"/>
    </xf>
    <xf numFmtId="0" fontId="8" fillId="2" borderId="72" xfId="0" applyFont="1" applyFill="1" applyBorder="1"/>
    <xf numFmtId="0" fontId="10" fillId="2" borderId="72" xfId="0" applyFont="1" applyFill="1" applyBorder="1"/>
    <xf numFmtId="0" fontId="23" fillId="5" borderId="0" xfId="0" applyFont="1" applyFill="1"/>
    <xf numFmtId="0" fontId="8" fillId="2" borderId="58" xfId="0" applyFont="1" applyFill="1" applyBorder="1"/>
    <xf numFmtId="0" fontId="8" fillId="2" borderId="59" xfId="0" applyFont="1" applyFill="1" applyBorder="1"/>
    <xf numFmtId="0" fontId="8" fillId="2" borderId="60" xfId="0" applyFont="1" applyFill="1" applyBorder="1"/>
    <xf numFmtId="0" fontId="8" fillId="2" borderId="61" xfId="0" applyFont="1" applyFill="1" applyBorder="1"/>
    <xf numFmtId="0" fontId="8" fillId="2" borderId="73" xfId="0" applyFont="1" applyFill="1" applyBorder="1"/>
    <xf numFmtId="0" fontId="23" fillId="5" borderId="54" xfId="0" applyFont="1" applyFill="1" applyBorder="1"/>
    <xf numFmtId="0" fontId="8" fillId="5" borderId="55" xfId="0" applyFont="1" applyFill="1" applyBorder="1"/>
    <xf numFmtId="0" fontId="8" fillId="2" borderId="57" xfId="0" applyFont="1" applyFill="1" applyBorder="1"/>
    <xf numFmtId="0" fontId="23" fillId="2" borderId="0" xfId="0" applyFont="1" applyFill="1"/>
    <xf numFmtId="0" fontId="8" fillId="5" borderId="55" xfId="0" applyFont="1" applyFill="1" applyBorder="1" applyAlignment="1">
      <alignment horizontal="right"/>
    </xf>
    <xf numFmtId="0" fontId="8" fillId="2" borderId="0" xfId="0" applyFont="1" applyFill="1" applyAlignment="1">
      <alignment horizontal="right"/>
    </xf>
    <xf numFmtId="0" fontId="8" fillId="2" borderId="0" xfId="0" applyFont="1" applyFill="1" applyAlignment="1">
      <alignment horizontal="left" vertical="center" wrapText="1"/>
    </xf>
    <xf numFmtId="0" fontId="1" fillId="0" borderId="0" xfId="0" applyFont="1"/>
    <xf numFmtId="0" fontId="24" fillId="0" borderId="0" xfId="0" applyFont="1"/>
    <xf numFmtId="17" fontId="2" fillId="0" borderId="0" xfId="0" applyNumberFormat="1" applyFont="1"/>
    <xf numFmtId="17" fontId="24" fillId="4" borderId="0" xfId="0" applyNumberFormat="1" applyFont="1" applyFill="1"/>
    <xf numFmtId="17" fontId="24" fillId="0" borderId="0" xfId="0" applyNumberFormat="1" applyFont="1"/>
    <xf numFmtId="9" fontId="2" fillId="0" borderId="0" xfId="0" applyNumberFormat="1" applyFont="1"/>
    <xf numFmtId="9" fontId="24" fillId="0" borderId="0" xfId="0" applyNumberFormat="1" applyFont="1"/>
    <xf numFmtId="0" fontId="8" fillId="2" borderId="40"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44" xfId="0" applyFont="1" applyFill="1" applyBorder="1" applyAlignment="1">
      <alignment horizontal="center" vertical="center"/>
    </xf>
    <xf numFmtId="0" fontId="11" fillId="2" borderId="44" xfId="0" applyFont="1" applyFill="1" applyBorder="1" applyAlignment="1">
      <alignment horizontal="center" vertical="center"/>
    </xf>
    <xf numFmtId="0" fontId="11" fillId="2" borderId="0" xfId="0" applyFont="1" applyFill="1" applyAlignment="1">
      <alignment horizontal="center" vertical="center"/>
    </xf>
    <xf numFmtId="0" fontId="8" fillId="8" borderId="40" xfId="0" applyFont="1" applyFill="1" applyBorder="1" applyAlignment="1">
      <alignment horizontal="center" vertical="center"/>
    </xf>
    <xf numFmtId="0" fontId="8" fillId="8" borderId="41" xfId="0" applyFont="1" applyFill="1" applyBorder="1" applyAlignment="1">
      <alignment horizontal="center" vertical="center"/>
    </xf>
    <xf numFmtId="164" fontId="8" fillId="2" borderId="0" xfId="0" applyNumberFormat="1" applyFont="1" applyFill="1" applyAlignment="1">
      <alignment horizontal="center" vertical="center"/>
    </xf>
    <xf numFmtId="0" fontId="11" fillId="2" borderId="43"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164" fontId="8" fillId="2" borderId="41" xfId="0" applyNumberFormat="1" applyFont="1" applyFill="1" applyBorder="1" applyAlignment="1">
      <alignment horizontal="center" vertical="center"/>
    </xf>
    <xf numFmtId="0" fontId="9" fillId="8" borderId="40" xfId="0" applyFont="1" applyFill="1" applyBorder="1" applyAlignment="1">
      <alignment horizontal="center" vertical="center"/>
    </xf>
    <xf numFmtId="0" fontId="9" fillId="8" borderId="41" xfId="0" applyFont="1" applyFill="1" applyBorder="1" applyAlignment="1">
      <alignment horizontal="center" vertical="center"/>
    </xf>
    <xf numFmtId="0" fontId="8" fillId="2" borderId="46" xfId="0" applyFont="1" applyFill="1" applyBorder="1" applyAlignment="1">
      <alignment horizontal="center" vertical="center"/>
    </xf>
    <xf numFmtId="164" fontId="8" fillId="2" borderId="47" xfId="0" applyNumberFormat="1" applyFont="1" applyFill="1" applyBorder="1" applyAlignment="1">
      <alignment horizontal="center" vertical="center"/>
    </xf>
    <xf numFmtId="164" fontId="8" fillId="2" borderId="45" xfId="0" applyNumberFormat="1" applyFont="1" applyFill="1" applyBorder="1" applyAlignment="1">
      <alignment horizontal="center" vertical="center"/>
    </xf>
    <xf numFmtId="0" fontId="8" fillId="2" borderId="47" xfId="0" applyFont="1" applyFill="1" applyBorder="1" applyAlignment="1">
      <alignment horizontal="center" vertical="center"/>
    </xf>
    <xf numFmtId="0" fontId="8" fillId="2" borderId="45" xfId="0" applyFont="1" applyFill="1" applyBorder="1" applyAlignment="1">
      <alignment horizontal="center" vertical="center"/>
    </xf>
    <xf numFmtId="0" fontId="26" fillId="0" borderId="0" xfId="0" applyFont="1"/>
    <xf numFmtId="17" fontId="26" fillId="2" borderId="3" xfId="0" applyNumberFormat="1" applyFont="1" applyFill="1" applyBorder="1" applyAlignment="1">
      <alignment horizontal="center" vertical="center"/>
    </xf>
    <xf numFmtId="17" fontId="27" fillId="2" borderId="3" xfId="0" applyNumberFormat="1" applyFont="1" applyFill="1" applyBorder="1" applyAlignment="1">
      <alignment horizontal="center" vertical="center"/>
    </xf>
    <xf numFmtId="0" fontId="26" fillId="7" borderId="0" xfId="0" applyFont="1" applyFill="1"/>
    <xf numFmtId="17" fontId="26" fillId="7" borderId="0" xfId="0" applyNumberFormat="1" applyFont="1" applyFill="1" applyAlignment="1">
      <alignment horizontal="center" vertical="center"/>
    </xf>
    <xf numFmtId="17" fontId="27" fillId="7" borderId="0" xfId="0" applyNumberFormat="1" applyFont="1" applyFill="1" applyAlignment="1">
      <alignment horizontal="center" vertical="center"/>
    </xf>
    <xf numFmtId="164" fontId="26" fillId="0" borderId="0" xfId="0" applyNumberFormat="1" applyFont="1"/>
    <xf numFmtId="9" fontId="26" fillId="7" borderId="0" xfId="0" applyNumberFormat="1" applyFont="1" applyFill="1"/>
    <xf numFmtId="0" fontId="26" fillId="2" borderId="0" xfId="0" applyFont="1" applyFill="1"/>
    <xf numFmtId="0" fontId="1" fillId="13" borderId="0" xfId="0" applyFont="1" applyFill="1"/>
    <xf numFmtId="0" fontId="14" fillId="2" borderId="57" xfId="0" applyFont="1" applyFill="1" applyBorder="1"/>
    <xf numFmtId="0" fontId="14" fillId="2" borderId="0" xfId="0" applyFont="1" applyFill="1"/>
    <xf numFmtId="0" fontId="14" fillId="2" borderId="58" xfId="0" applyFont="1" applyFill="1" applyBorder="1"/>
    <xf numFmtId="0" fontId="28" fillId="2" borderId="57" xfId="0" applyFont="1" applyFill="1" applyBorder="1"/>
    <xf numFmtId="0" fontId="28" fillId="2" borderId="0" xfId="0" applyFont="1" applyFill="1"/>
    <xf numFmtId="0" fontId="28" fillId="2" borderId="58" xfId="0" applyFont="1" applyFill="1" applyBorder="1"/>
    <xf numFmtId="0" fontId="14" fillId="2" borderId="58" xfId="0" applyFont="1" applyFill="1" applyBorder="1" applyAlignment="1">
      <alignment horizontal="center" vertical="center"/>
    </xf>
    <xf numFmtId="10" fontId="14" fillId="2" borderId="0" xfId="3" applyNumberFormat="1" applyFont="1" applyFill="1"/>
    <xf numFmtId="17" fontId="14" fillId="2" borderId="57" xfId="0" applyNumberFormat="1" applyFont="1" applyFill="1" applyBorder="1" applyAlignment="1">
      <alignment horizontal="right" vertical="center"/>
    </xf>
    <xf numFmtId="0" fontId="14" fillId="2" borderId="59" xfId="0" applyFont="1" applyFill="1" applyBorder="1"/>
    <xf numFmtId="0" fontId="14" fillId="2" borderId="60" xfId="0" applyFont="1" applyFill="1" applyBorder="1"/>
    <xf numFmtId="0" fontId="14" fillId="2" borderId="61" xfId="0" applyFont="1" applyFill="1" applyBorder="1"/>
    <xf numFmtId="17" fontId="14" fillId="2" borderId="57" xfId="0" applyNumberFormat="1" applyFont="1" applyFill="1" applyBorder="1" applyAlignment="1">
      <alignment horizontal="left" vertical="center"/>
    </xf>
    <xf numFmtId="0" fontId="14" fillId="2" borderId="57" xfId="0" applyFont="1" applyFill="1" applyBorder="1" applyAlignment="1">
      <alignment horizontal="left" vertical="center" wrapText="1"/>
    </xf>
    <xf numFmtId="0" fontId="23" fillId="5" borderId="55" xfId="0" applyFont="1" applyFill="1" applyBorder="1"/>
    <xf numFmtId="0" fontId="14" fillId="2" borderId="1" xfId="0" applyFont="1" applyFill="1" applyBorder="1" applyAlignment="1">
      <alignment horizontal="center" vertical="center" wrapText="1"/>
    </xf>
    <xf numFmtId="0" fontId="14" fillId="0" borderId="1" xfId="0" applyFont="1" applyBorder="1" applyAlignment="1">
      <alignment horizontal="center" vertical="center"/>
    </xf>
    <xf numFmtId="0" fontId="14" fillId="2" borderId="1" xfId="0" applyFont="1" applyFill="1" applyBorder="1" applyAlignment="1">
      <alignment horizontal="center" vertical="center"/>
    </xf>
    <xf numFmtId="0" fontId="29" fillId="2" borderId="0" xfId="0" applyFont="1" applyFill="1" applyAlignment="1">
      <alignment horizontal="center" vertical="center" wrapText="1"/>
    </xf>
    <xf numFmtId="0" fontId="31" fillId="5" borderId="58" xfId="4" applyFont="1" applyFill="1" applyBorder="1" applyAlignment="1">
      <alignment horizontal="right"/>
    </xf>
    <xf numFmtId="0" fontId="31" fillId="5" borderId="56" xfId="4" applyFont="1" applyFill="1" applyBorder="1" applyAlignment="1">
      <alignment horizontal="right"/>
    </xf>
    <xf numFmtId="0" fontId="31" fillId="5" borderId="0" xfId="4" applyFont="1" applyFill="1"/>
    <xf numFmtId="0" fontId="31" fillId="5" borderId="0" xfId="4" applyFont="1" applyFill="1" applyAlignment="1">
      <alignment horizontal="right"/>
    </xf>
    <xf numFmtId="0" fontId="8" fillId="2" borderId="78"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14" fillId="2" borderId="45" xfId="0" applyFont="1" applyFill="1" applyBorder="1"/>
    <xf numFmtId="0" fontId="14" fillId="2" borderId="45" xfId="0" applyFont="1" applyFill="1" applyBorder="1" applyAlignment="1">
      <alignment horizontal="center" vertical="center"/>
    </xf>
    <xf numFmtId="0" fontId="14" fillId="2" borderId="44" xfId="0" applyFont="1" applyFill="1" applyBorder="1"/>
    <xf numFmtId="0" fontId="14" fillId="2" borderId="44" xfId="0" applyFont="1" applyFill="1" applyBorder="1" applyAlignment="1">
      <alignment horizontal="center" vertical="center"/>
    </xf>
    <xf numFmtId="0" fontId="14" fillId="2" borderId="43" xfId="0" applyFont="1" applyFill="1" applyBorder="1" applyAlignment="1">
      <alignment horizontal="center" vertical="center"/>
    </xf>
    <xf numFmtId="10" fontId="14" fillId="2" borderId="0" xfId="0" applyNumberFormat="1" applyFont="1" applyFill="1" applyAlignment="1">
      <alignment horizontal="center" vertical="center"/>
    </xf>
    <xf numFmtId="0" fontId="14" fillId="2" borderId="46" xfId="0" applyFont="1" applyFill="1" applyBorder="1" applyAlignment="1">
      <alignment horizontal="center" vertical="center"/>
    </xf>
    <xf numFmtId="0" fontId="14" fillId="2" borderId="40" xfId="0" applyFont="1" applyFill="1" applyBorder="1" applyAlignment="1">
      <alignment horizontal="center" vertical="center"/>
    </xf>
    <xf numFmtId="10" fontId="14" fillId="2" borderId="40" xfId="0" applyNumberFormat="1" applyFont="1" applyFill="1" applyBorder="1" applyAlignment="1">
      <alignment horizontal="center" vertical="center"/>
    </xf>
    <xf numFmtId="0" fontId="8" fillId="2" borderId="55" xfId="0" applyFont="1" applyFill="1" applyBorder="1"/>
    <xf numFmtId="0" fontId="0" fillId="2" borderId="0" xfId="0" applyFill="1" applyAlignment="1">
      <alignment horizontal="left" vertical="center" wrapText="1"/>
    </xf>
    <xf numFmtId="0" fontId="22" fillId="2" borderId="72" xfId="0" applyFont="1" applyFill="1" applyBorder="1" applyAlignment="1">
      <alignment horizontal="center" vertical="center"/>
    </xf>
    <xf numFmtId="0" fontId="30" fillId="0" borderId="72" xfId="0" applyFont="1" applyBorder="1" applyAlignment="1">
      <alignment horizontal="center" vertical="center"/>
    </xf>
    <xf numFmtId="0" fontId="14" fillId="2" borderId="57" xfId="0" applyFont="1" applyFill="1" applyBorder="1" applyAlignment="1">
      <alignment wrapText="1"/>
    </xf>
    <xf numFmtId="0" fontId="14" fillId="2" borderId="0" xfId="0" applyFont="1" applyFill="1" applyAlignment="1">
      <alignment wrapText="1"/>
    </xf>
    <xf numFmtId="0" fontId="0" fillId="0" borderId="0" xfId="0" applyAlignment="1">
      <alignment wrapText="1"/>
    </xf>
    <xf numFmtId="0" fontId="0" fillId="0" borderId="58" xfId="0" applyBorder="1"/>
    <xf numFmtId="0" fontId="0" fillId="0" borderId="57" xfId="0" applyBorder="1" applyAlignment="1">
      <alignment wrapText="1"/>
    </xf>
    <xf numFmtId="0" fontId="14" fillId="2" borderId="75" xfId="0" applyFont="1" applyFill="1" applyBorder="1" applyAlignment="1">
      <alignment horizontal="center" vertical="center" wrapText="1"/>
    </xf>
    <xf numFmtId="0" fontId="29" fillId="0" borderId="76" xfId="0" applyFont="1" applyBorder="1" applyAlignment="1">
      <alignment horizontal="center" vertical="center" wrapText="1"/>
    </xf>
    <xf numFmtId="0" fontId="14" fillId="2" borderId="57" xfId="0" applyFont="1" applyFill="1" applyBorder="1" applyAlignment="1">
      <alignment horizontal="left" vertical="center" wrapText="1"/>
    </xf>
    <xf numFmtId="0" fontId="0" fillId="0" borderId="0" xfId="0" applyAlignment="1">
      <alignment horizontal="left" vertical="center" wrapText="1"/>
    </xf>
    <xf numFmtId="0" fontId="0" fillId="0" borderId="57" xfId="0" applyBorder="1" applyAlignment="1">
      <alignment horizontal="left" vertical="center" wrapText="1"/>
    </xf>
    <xf numFmtId="0" fontId="0" fillId="0" borderId="59" xfId="0" applyBorder="1" applyAlignment="1">
      <alignment horizontal="left" vertical="center" wrapText="1"/>
    </xf>
    <xf numFmtId="0" fontId="0" fillId="0" borderId="60" xfId="0" applyBorder="1" applyAlignment="1">
      <alignment horizontal="left" vertical="center" wrapText="1"/>
    </xf>
    <xf numFmtId="0" fontId="14" fillId="2" borderId="40" xfId="0" applyFont="1" applyFill="1" applyBorder="1" applyAlignment="1">
      <alignment horizontal="center" vertical="center" wrapText="1"/>
    </xf>
    <xf numFmtId="0" fontId="29" fillId="0" borderId="46" xfId="0" applyFont="1" applyBorder="1" applyAlignment="1">
      <alignment horizontal="center" vertical="center" wrapText="1"/>
    </xf>
    <xf numFmtId="0" fontId="14" fillId="2" borderId="0" xfId="0" applyFont="1" applyFill="1" applyAlignment="1">
      <alignment horizontal="center" vertical="center"/>
    </xf>
    <xf numFmtId="0" fontId="29" fillId="0" borderId="45" xfId="0" applyFont="1" applyBorder="1" applyAlignment="1">
      <alignment horizontal="center" vertical="center"/>
    </xf>
    <xf numFmtId="0" fontId="14" fillId="2" borderId="0" xfId="0" applyFont="1" applyFill="1" applyAlignment="1">
      <alignment horizontal="left" vertical="center" wrapText="1"/>
    </xf>
    <xf numFmtId="0" fontId="29" fillId="2" borderId="0" xfId="0" applyFont="1" applyFill="1" applyAlignment="1">
      <alignment horizontal="left" vertical="center" wrapText="1"/>
    </xf>
    <xf numFmtId="0" fontId="29" fillId="2" borderId="45" xfId="0" applyFont="1" applyFill="1" applyBorder="1" applyAlignment="1">
      <alignment horizontal="left" vertical="center" wrapText="1"/>
    </xf>
    <xf numFmtId="0" fontId="14" fillId="2" borderId="49" xfId="0" applyFont="1" applyFill="1" applyBorder="1" applyAlignment="1">
      <alignment horizontal="left" vertical="center" wrapText="1"/>
    </xf>
    <xf numFmtId="0" fontId="29" fillId="2" borderId="49" xfId="0" applyFont="1" applyFill="1" applyBorder="1" applyAlignment="1">
      <alignment horizontal="left" vertical="center" wrapText="1"/>
    </xf>
    <xf numFmtId="0" fontId="29" fillId="0" borderId="0" xfId="0" applyFont="1" applyAlignment="1">
      <alignment horizontal="left" vertical="center" wrapText="1"/>
    </xf>
    <xf numFmtId="0" fontId="29" fillId="0" borderId="58" xfId="0" applyFont="1" applyBorder="1" applyAlignment="1">
      <alignment horizontal="left" vertical="center" wrapText="1"/>
    </xf>
    <xf numFmtId="0" fontId="14" fillId="0" borderId="54" xfId="0" applyFont="1" applyBorder="1" applyAlignment="1">
      <alignment horizontal="left" wrapText="1"/>
    </xf>
    <xf numFmtId="0" fontId="29" fillId="0" borderId="55" xfId="0" applyFont="1" applyBorder="1" applyAlignment="1">
      <alignment horizontal="left" wrapText="1"/>
    </xf>
    <xf numFmtId="0" fontId="29" fillId="0" borderId="56" xfId="0" applyFont="1" applyBorder="1" applyAlignment="1">
      <alignment horizontal="left" wrapText="1"/>
    </xf>
    <xf numFmtId="0" fontId="29" fillId="0" borderId="59" xfId="0" applyFont="1" applyBorder="1" applyAlignment="1">
      <alignment horizontal="left" wrapText="1"/>
    </xf>
    <xf numFmtId="0" fontId="29" fillId="0" borderId="60" xfId="0" applyFont="1" applyBorder="1" applyAlignment="1">
      <alignment horizontal="left" wrapText="1"/>
    </xf>
    <xf numFmtId="0" fontId="29" fillId="0" borderId="61" xfId="0" applyFont="1" applyBorder="1" applyAlignment="1">
      <alignment horizontal="left" wrapText="1"/>
    </xf>
    <xf numFmtId="0" fontId="14" fillId="0" borderId="77" xfId="0" applyFont="1" applyBorder="1" applyAlignment="1">
      <alignment horizontal="center" vertical="center"/>
    </xf>
    <xf numFmtId="0" fontId="29" fillId="0" borderId="74" xfId="0" applyFont="1" applyBorder="1" applyAlignment="1">
      <alignment horizontal="center" vertical="center"/>
    </xf>
    <xf numFmtId="0" fontId="14" fillId="0" borderId="1" xfId="0" applyFont="1" applyBorder="1" applyAlignment="1">
      <alignment horizontal="center" vertical="center"/>
    </xf>
    <xf numFmtId="0" fontId="29" fillId="0" borderId="1" xfId="0" applyFont="1" applyBorder="1" applyAlignment="1">
      <alignment horizontal="center" vertical="center"/>
    </xf>
    <xf numFmtId="0" fontId="14" fillId="0" borderId="1" xfId="0" applyFont="1" applyBorder="1" applyAlignment="1">
      <alignment horizontal="left" wrapText="1"/>
    </xf>
    <xf numFmtId="0" fontId="29" fillId="0" borderId="1" xfId="0" applyFont="1" applyBorder="1" applyAlignment="1">
      <alignment horizontal="left" wrapText="1"/>
    </xf>
    <xf numFmtId="0" fontId="29" fillId="2" borderId="40" xfId="0" applyFont="1" applyFill="1" applyBorder="1" applyAlignment="1">
      <alignment horizontal="center" vertical="center" wrapText="1"/>
    </xf>
    <xf numFmtId="0" fontId="29" fillId="2" borderId="46" xfId="0" applyFont="1" applyFill="1" applyBorder="1" applyAlignment="1">
      <alignment horizontal="center" vertical="center" wrapText="1"/>
    </xf>
    <xf numFmtId="0" fontId="29" fillId="2" borderId="48" xfId="0" applyFont="1" applyFill="1" applyBorder="1" applyAlignment="1">
      <alignment horizontal="center" vertical="center" wrapText="1"/>
    </xf>
    <xf numFmtId="0" fontId="29" fillId="2" borderId="58" xfId="0" applyFont="1" applyFill="1" applyBorder="1" applyAlignment="1">
      <alignment horizontal="center" vertical="center" wrapText="1"/>
    </xf>
    <xf numFmtId="0" fontId="29" fillId="2" borderId="78" xfId="0" applyFont="1" applyFill="1" applyBorder="1" applyAlignment="1">
      <alignment horizontal="center" vertical="center" wrapText="1"/>
    </xf>
    <xf numFmtId="0" fontId="29" fillId="2" borderId="79" xfId="0" applyFont="1" applyFill="1" applyBorder="1" applyAlignment="1">
      <alignment horizontal="center" vertical="center" wrapText="1"/>
    </xf>
    <xf numFmtId="0" fontId="11" fillId="2" borderId="10" xfId="0" applyFont="1" applyFill="1" applyBorder="1" applyAlignment="1">
      <alignment vertical="top" wrapText="1"/>
    </xf>
    <xf numFmtId="0" fontId="2" fillId="0" borderId="0" xfId="0" applyFont="1" applyAlignment="1">
      <alignment vertical="top" wrapText="1"/>
    </xf>
    <xf numFmtId="0" fontId="2" fillId="0" borderId="7" xfId="0" applyFont="1" applyBorder="1" applyAlignment="1">
      <alignment vertical="top" wrapText="1"/>
    </xf>
    <xf numFmtId="0" fontId="2" fillId="0" borderId="10" xfId="0" applyFont="1" applyBorder="1" applyAlignment="1">
      <alignment vertical="top" wrapText="1"/>
    </xf>
    <xf numFmtId="0" fontId="2" fillId="0" borderId="11" xfId="0" applyFont="1" applyBorder="1" applyAlignment="1">
      <alignment vertical="top" wrapText="1"/>
    </xf>
    <xf numFmtId="0" fontId="2" fillId="0" borderId="2" xfId="0" applyFont="1" applyBorder="1" applyAlignment="1">
      <alignment vertical="top" wrapText="1"/>
    </xf>
    <xf numFmtId="0" fontId="2" fillId="0" borderId="8" xfId="0" applyFont="1" applyBorder="1" applyAlignment="1">
      <alignment vertical="top" wrapText="1"/>
    </xf>
    <xf numFmtId="0" fontId="9" fillId="8" borderId="9" xfId="0" applyFont="1" applyFill="1" applyBorder="1"/>
    <xf numFmtId="0" fontId="0" fillId="8" borderId="5" xfId="0" applyFill="1" applyBorder="1"/>
    <xf numFmtId="0" fontId="0" fillId="8" borderId="6" xfId="0" applyFill="1" applyBorder="1"/>
    <xf numFmtId="0" fontId="0" fillId="0" borderId="49" xfId="0" applyBorder="1"/>
    <xf numFmtId="0" fontId="0" fillId="0" borderId="48" xfId="0" applyBorder="1"/>
    <xf numFmtId="0" fontId="0" fillId="0" borderId="45" xfId="0" applyBorder="1"/>
    <xf numFmtId="0" fontId="0" fillId="0" borderId="46" xfId="0" applyBorder="1"/>
    <xf numFmtId="0" fontId="9" fillId="8" borderId="53" xfId="0" applyFont="1" applyFill="1" applyBorder="1"/>
    <xf numFmtId="0" fontId="0" fillId="8" borderId="45" xfId="0" applyFill="1" applyBorder="1"/>
    <xf numFmtId="0" fontId="9" fillId="8" borderId="50" xfId="0" applyFont="1" applyFill="1" applyBorder="1"/>
    <xf numFmtId="0" fontId="0" fillId="8" borderId="49" xfId="0" applyFill="1" applyBorder="1"/>
    <xf numFmtId="0" fontId="9" fillId="8" borderId="62" xfId="0" applyFont="1" applyFill="1" applyBorder="1"/>
    <xf numFmtId="0" fontId="0" fillId="8" borderId="63" xfId="0" applyFill="1" applyBorder="1"/>
    <xf numFmtId="0" fontId="0" fillId="8" borderId="64" xfId="0" applyFill="1" applyBorder="1"/>
    <xf numFmtId="0" fontId="9" fillId="8" borderId="66" xfId="0" applyFont="1" applyFill="1" applyBorder="1"/>
    <xf numFmtId="0" fontId="1" fillId="8" borderId="15" xfId="0" applyFont="1" applyFill="1" applyBorder="1"/>
    <xf numFmtId="0" fontId="1" fillId="8" borderId="16" xfId="0" applyFont="1" applyFill="1" applyBorder="1"/>
    <xf numFmtId="0" fontId="8" fillId="2" borderId="65" xfId="0" applyFont="1" applyFill="1" applyBorder="1" applyAlignment="1">
      <alignment vertical="top" wrapText="1"/>
    </xf>
    <xf numFmtId="0" fontId="0" fillId="0" borderId="0" xfId="0" applyAlignment="1">
      <alignment vertical="top" wrapText="1"/>
    </xf>
    <xf numFmtId="0" fontId="0" fillId="0" borderId="12" xfId="0" applyBorder="1" applyAlignment="1">
      <alignment vertical="top" wrapText="1"/>
    </xf>
    <xf numFmtId="0" fontId="0" fillId="0" borderId="65" xfId="0" applyBorder="1" applyAlignment="1">
      <alignment vertical="top" wrapText="1"/>
    </xf>
    <xf numFmtId="0" fontId="0" fillId="0" borderId="17" xfId="0"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8" fillId="2" borderId="0" xfId="0" applyFont="1" applyFill="1" applyAlignment="1">
      <alignment horizontal="left" vertical="center" wrapText="1"/>
    </xf>
    <xf numFmtId="0" fontId="0" fillId="0" borderId="0" xfId="0" applyAlignment="1">
      <alignment horizontal="left" vertical="center"/>
    </xf>
    <xf numFmtId="0" fontId="8" fillId="2" borderId="15" xfId="0" applyFont="1" applyFill="1" applyBorder="1" applyAlignment="1">
      <alignment horizontal="left" vertical="center" wrapText="1"/>
    </xf>
    <xf numFmtId="0" fontId="0" fillId="0" borderId="15" xfId="0" applyBorder="1" applyAlignment="1">
      <alignment horizontal="left" vertical="center"/>
    </xf>
    <xf numFmtId="0" fontId="8" fillId="2" borderId="13" xfId="0" applyFont="1" applyFill="1" applyBorder="1" applyAlignment="1">
      <alignment horizontal="left" vertical="center" wrapText="1"/>
    </xf>
    <xf numFmtId="0" fontId="0" fillId="0" borderId="13" xfId="0" applyBorder="1" applyAlignment="1">
      <alignment horizontal="left" vertical="center"/>
    </xf>
    <xf numFmtId="0" fontId="9" fillId="8" borderId="0" xfId="0" applyFont="1" applyFill="1"/>
    <xf numFmtId="0" fontId="1" fillId="8" borderId="0" xfId="0" applyFont="1" applyFill="1"/>
    <xf numFmtId="0" fontId="8" fillId="2" borderId="67" xfId="0" applyFont="1" applyFill="1" applyBorder="1" applyAlignment="1">
      <alignment vertical="top" wrapText="1"/>
    </xf>
    <xf numFmtId="0" fontId="0" fillId="0" borderId="18" xfId="0" applyBorder="1" applyAlignment="1">
      <alignment vertical="top" wrapText="1"/>
    </xf>
    <xf numFmtId="0" fontId="0" fillId="0" borderId="68" xfId="0" applyBorder="1" applyAlignment="1">
      <alignment vertical="top" wrapText="1"/>
    </xf>
    <xf numFmtId="0" fontId="8" fillId="2" borderId="0" xfId="0" applyFont="1" applyFill="1" applyAlignment="1">
      <alignment horizontal="left" vertical="center"/>
    </xf>
    <xf numFmtId="0" fontId="8" fillId="2" borderId="18" xfId="0" applyFont="1" applyFill="1" applyBorder="1" applyAlignment="1">
      <alignment horizontal="left" vertical="center"/>
    </xf>
    <xf numFmtId="0" fontId="9" fillId="8" borderId="15" xfId="0" applyFont="1" applyFill="1" applyBorder="1"/>
    <xf numFmtId="0" fontId="11" fillId="2" borderId="67" xfId="0" applyFont="1" applyFill="1" applyBorder="1" applyAlignment="1">
      <alignment horizontal="left" vertical="top" wrapText="1"/>
    </xf>
    <xf numFmtId="0" fontId="13" fillId="0" borderId="18" xfId="0" applyFont="1" applyBorder="1" applyAlignment="1">
      <alignment horizontal="left" vertical="top"/>
    </xf>
    <xf numFmtId="0" fontId="13" fillId="0" borderId="68" xfId="0" applyFont="1" applyBorder="1" applyAlignment="1">
      <alignment horizontal="left" vertical="top"/>
    </xf>
    <xf numFmtId="0" fontId="13" fillId="0" borderId="65" xfId="0" applyFont="1" applyBorder="1" applyAlignment="1">
      <alignment horizontal="left" vertical="top"/>
    </xf>
    <xf numFmtId="0" fontId="13" fillId="0" borderId="0" xfId="0" applyFont="1" applyAlignment="1">
      <alignment horizontal="left" vertical="top"/>
    </xf>
    <xf numFmtId="0" fontId="13" fillId="0" borderId="12" xfId="0" applyFont="1" applyBorder="1" applyAlignment="1">
      <alignment horizontal="left" vertical="top"/>
    </xf>
    <xf numFmtId="0" fontId="13" fillId="0" borderId="17" xfId="0" applyFont="1" applyBorder="1" applyAlignment="1">
      <alignment horizontal="left" vertical="top"/>
    </xf>
    <xf numFmtId="0" fontId="13" fillId="0" borderId="13" xfId="0" applyFont="1" applyBorder="1" applyAlignment="1">
      <alignment horizontal="left" vertical="top"/>
    </xf>
    <xf numFmtId="0" fontId="13" fillId="0" borderId="14" xfId="0" applyFont="1" applyBorder="1" applyAlignment="1">
      <alignment horizontal="left" vertical="top"/>
    </xf>
    <xf numFmtId="0" fontId="2" fillId="0" borderId="18" xfId="0" applyFont="1" applyBorder="1" applyAlignment="1">
      <alignment horizontal="left" vertical="top" wrapText="1"/>
    </xf>
    <xf numFmtId="0" fontId="2" fillId="0" borderId="68" xfId="0" applyFont="1" applyBorder="1" applyAlignment="1">
      <alignment horizontal="left" vertical="top" wrapText="1"/>
    </xf>
    <xf numFmtId="0" fontId="2" fillId="0" borderId="65"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7" xfId="0" applyFont="1" applyBorder="1" applyAlignment="1">
      <alignment horizontal="left"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9" fillId="8" borderId="0" xfId="0" applyFont="1" applyFill="1" applyAlignment="1">
      <alignment wrapText="1"/>
    </xf>
    <xf numFmtId="0" fontId="9" fillId="8" borderId="67" xfId="0" applyFont="1" applyFill="1" applyBorder="1"/>
    <xf numFmtId="0" fontId="1" fillId="8" borderId="18" xfId="0" applyFont="1" applyFill="1" applyBorder="1"/>
    <xf numFmtId="0" fontId="1" fillId="8" borderId="68" xfId="0" applyFont="1" applyFill="1" applyBorder="1"/>
    <xf numFmtId="0" fontId="8" fillId="12" borderId="0" xfId="0" applyFont="1" applyFill="1" applyAlignment="1">
      <alignment horizontal="center" vertical="center"/>
    </xf>
    <xf numFmtId="0" fontId="0" fillId="12" borderId="0" xfId="0" applyFill="1" applyAlignment="1">
      <alignment horizontal="center" vertical="center"/>
    </xf>
    <xf numFmtId="0" fontId="0" fillId="2" borderId="50" xfId="0" applyFill="1" applyBorder="1" applyAlignment="1">
      <alignment vertical="top" wrapText="1"/>
    </xf>
    <xf numFmtId="0" fontId="0" fillId="0" borderId="49" xfId="0" applyBorder="1" applyAlignment="1">
      <alignment vertical="top"/>
    </xf>
    <xf numFmtId="0" fontId="0" fillId="0" borderId="48" xfId="0" applyBorder="1" applyAlignment="1">
      <alignment vertical="top"/>
    </xf>
    <xf numFmtId="0" fontId="0" fillId="0" borderId="51" xfId="0" applyBorder="1" applyAlignment="1">
      <alignment vertical="top"/>
    </xf>
    <xf numFmtId="0" fontId="0" fillId="0" borderId="0" xfId="0" applyAlignment="1">
      <alignment vertical="top"/>
    </xf>
    <xf numFmtId="0" fontId="0" fillId="0" borderId="40" xfId="0" applyBorder="1" applyAlignment="1">
      <alignment vertical="top"/>
    </xf>
    <xf numFmtId="0" fontId="0" fillId="0" borderId="52" xfId="0" applyBorder="1" applyAlignment="1">
      <alignment vertical="top"/>
    </xf>
    <xf numFmtId="0" fontId="0" fillId="0" borderId="45" xfId="0" applyBorder="1" applyAlignment="1">
      <alignment vertical="top"/>
    </xf>
    <xf numFmtId="0" fontId="0" fillId="0" borderId="46" xfId="0" applyBorder="1" applyAlignment="1">
      <alignment vertical="top"/>
    </xf>
    <xf numFmtId="0" fontId="8" fillId="2" borderId="50" xfId="0" applyFont="1" applyFill="1" applyBorder="1" applyAlignment="1">
      <alignment vertical="top" wrapText="1"/>
    </xf>
    <xf numFmtId="0" fontId="0" fillId="0" borderId="49" xfId="0" applyBorder="1" applyAlignment="1">
      <alignment vertical="top" wrapText="1"/>
    </xf>
    <xf numFmtId="0" fontId="0" fillId="0" borderId="48" xfId="0" applyBorder="1" applyAlignment="1">
      <alignment vertical="top" wrapText="1"/>
    </xf>
    <xf numFmtId="0" fontId="0" fillId="0" borderId="51" xfId="0" applyBorder="1" applyAlignment="1">
      <alignment vertical="top" wrapText="1"/>
    </xf>
    <xf numFmtId="0" fontId="0" fillId="0" borderId="40" xfId="0" applyBorder="1" applyAlignment="1">
      <alignment vertical="top" wrapText="1"/>
    </xf>
    <xf numFmtId="0" fontId="0" fillId="0" borderId="52" xfId="0" applyBorder="1" applyAlignment="1">
      <alignment vertical="top" wrapText="1"/>
    </xf>
    <xf numFmtId="0" fontId="0" fillId="0" borderId="45" xfId="0" applyBorder="1" applyAlignment="1">
      <alignment vertical="top" wrapText="1"/>
    </xf>
    <xf numFmtId="0" fontId="0" fillId="0" borderId="46" xfId="0" applyBorder="1" applyAlignment="1">
      <alignment vertical="top" wrapText="1"/>
    </xf>
    <xf numFmtId="0" fontId="0" fillId="2" borderId="51" xfId="0" applyFill="1" applyBorder="1" applyAlignment="1">
      <alignment vertical="top" wrapText="1"/>
    </xf>
    <xf numFmtId="0" fontId="32" fillId="2" borderId="29" xfId="0" applyFont="1" applyFill="1" applyBorder="1" applyAlignment="1">
      <alignment vertical="top" wrapText="1"/>
    </xf>
    <xf numFmtId="0" fontId="0" fillId="0" borderId="30" xfId="0" applyBorder="1" applyAlignment="1">
      <alignment vertical="top" wrapText="1"/>
    </xf>
    <xf numFmtId="0" fontId="0" fillId="0" borderId="29" xfId="0" applyBorder="1" applyAlignment="1">
      <alignment vertical="top" wrapText="1"/>
    </xf>
    <xf numFmtId="0" fontId="0" fillId="0" borderId="23" xfId="0" applyBorder="1" applyAlignment="1">
      <alignment vertical="top" wrapText="1"/>
    </xf>
    <xf numFmtId="0" fontId="0" fillId="0" borderId="25" xfId="0" applyBorder="1" applyAlignment="1">
      <alignment vertical="top" wrapText="1"/>
    </xf>
    <xf numFmtId="0" fontId="0" fillId="0" borderId="31" xfId="0" applyBorder="1" applyAlignment="1">
      <alignment vertical="top" wrapText="1"/>
    </xf>
    <xf numFmtId="0" fontId="2" fillId="2" borderId="65" xfId="0" applyFont="1" applyFill="1" applyBorder="1" applyAlignment="1">
      <alignment vertical="top" wrapText="1"/>
    </xf>
    <xf numFmtId="0" fontId="2" fillId="0" borderId="12" xfId="0" applyFont="1" applyBorder="1" applyAlignment="1">
      <alignment vertical="top" wrapText="1"/>
    </xf>
    <xf numFmtId="0" fontId="2" fillId="0" borderId="65" xfId="0" applyFont="1" applyBorder="1" applyAlignment="1">
      <alignment vertical="top" wrapText="1"/>
    </xf>
    <xf numFmtId="0" fontId="2" fillId="0" borderId="17" xfId="0" applyFont="1" applyBorder="1" applyAlignment="1">
      <alignment vertical="top" wrapText="1"/>
    </xf>
    <xf numFmtId="0" fontId="2" fillId="0" borderId="13" xfId="0" applyFont="1" applyBorder="1" applyAlignment="1">
      <alignment vertical="top" wrapText="1"/>
    </xf>
    <xf numFmtId="0" fontId="2" fillId="0" borderId="14" xfId="0" applyFont="1" applyBorder="1" applyAlignment="1">
      <alignment vertical="top" wrapText="1"/>
    </xf>
  </cellXfs>
  <cellStyles count="5">
    <cellStyle name="Hyperlink" xfId="4" builtinId="8"/>
    <cellStyle name="Normal" xfId="0" builtinId="0"/>
    <cellStyle name="Normal 2" xfId="2" xr:uid="{7893E9AE-7F32-4BE9-ABEF-520235D28B68}"/>
    <cellStyle name="Normal_Sheet1" xfId="1" xr:uid="{3465F278-9DE1-4811-AF79-F5EC673DB498}"/>
    <cellStyle name="Percent" xfId="3" builtinId="5"/>
  </cellStyles>
  <dxfs count="5">
    <dxf>
      <font>
        <color theme="0"/>
      </font>
    </dxf>
    <dxf>
      <font>
        <color theme="0"/>
      </font>
    </dxf>
    <dxf>
      <font>
        <color theme="0"/>
      </font>
    </dxf>
    <dxf>
      <font>
        <color theme="0"/>
      </font>
    </dxf>
    <dxf>
      <font>
        <color theme="0"/>
      </font>
    </dxf>
  </dxfs>
  <tableStyles count="0" defaultTableStyle="TableStyleMedium2" defaultPivotStyle="PivotStyleLight16"/>
  <colors>
    <mruColors>
      <color rgb="FFC5D9F1"/>
      <color rgb="FFB7DEE8"/>
      <color rgb="FF93D07B"/>
      <color rgb="FFF5B7A7"/>
      <color rgb="FFFF7C8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'EHCP data'!$C$27</c:f>
              <c:strCache>
                <c:ptCount val="1"/>
                <c:pt idx="0">
                  <c:v>% of EHCPs issued within target period of 20 weeks (excluding exceptions)</c:v>
                </c:pt>
              </c:strCache>
            </c:strRef>
          </c:tx>
          <c:spPr>
            <a:solidFill>
              <a:schemeClr val="bg1">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'EHCP data'!$H$24:$K$24</c:f>
              <c:strCache>
                <c:ptCount val="4"/>
                <c:pt idx="0">
                  <c:v>Q4 2021-22</c:v>
                </c:pt>
                <c:pt idx="1">
                  <c:v>Q1 2022-23</c:v>
                </c:pt>
                <c:pt idx="2">
                  <c:v>Q2 2022-23</c:v>
                </c:pt>
                <c:pt idx="3">
                  <c:v>Q3 2022-23</c:v>
                </c:pt>
              </c:strCache>
            </c:strRef>
          </c:cat>
          <c:val>
            <c:numRef>
              <c:f>'EHCP data'!$H$27:$K$27</c:f>
              <c:numCache>
                <c:formatCode>0%</c:formatCode>
                <c:ptCount val="4"/>
                <c:pt idx="0">
                  <c:v>0.31756756756756754</c:v>
                </c:pt>
                <c:pt idx="1">
                  <c:v>0.27472527472527475</c:v>
                </c:pt>
                <c:pt idx="2">
                  <c:v>0.15094339622641509</c:v>
                </c:pt>
                <c:pt idx="3">
                  <c:v>9.5238095238095233E-2</c:v>
                </c:pt>
              </c:numCache>
            </c:numRef>
          </c:val>
          <c:extLst>
            <c:ext xmlns:c16="http://schemas.microsoft.com/office/drawing/2014/chart" uri="{C3380CC4-5D6E-409C-BE32-E72D297353CC}">
              <c16:uniqueId val="{00000000-552C-46B5-B49E-4E05ECCE6318}"/>
            </c:ext>
          </c:extLst>
        </c:ser>
        <c:dLbls>
          <c:showLegendKey val="0"/>
          <c:showVal val="0"/>
          <c:showCatName val="0"/>
          <c:showSerName val="0"/>
          <c:showPercent val="0"/>
          <c:showBubbleSize val="0"/>
        </c:dLbls>
        <c:gapWidth val="219"/>
        <c:overlap val="-27"/>
        <c:axId val="435961312"/>
        <c:axId val="435963392"/>
      </c:barChart>
      <c:catAx>
        <c:axId val="435961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963392"/>
        <c:crosses val="autoZero"/>
        <c:auto val="1"/>
        <c:lblAlgn val="ctr"/>
        <c:lblOffset val="100"/>
        <c:noMultiLvlLbl val="0"/>
      </c:catAx>
      <c:valAx>
        <c:axId val="435963392"/>
        <c:scaling>
          <c:orientation val="minMax"/>
        </c:scaling>
        <c:delete val="1"/>
        <c:axPos val="l"/>
        <c:majorGridlines>
          <c:spPr>
            <a:ln w="9525" cap="flat" cmpd="sng" algn="ctr">
              <a:noFill/>
              <a:round/>
            </a:ln>
            <a:effectLst/>
          </c:spPr>
        </c:majorGridlines>
        <c:numFmt formatCode="0%" sourceLinked="1"/>
        <c:majorTickMark val="none"/>
        <c:minorTickMark val="none"/>
        <c:tickLblPos val="nextTo"/>
        <c:crossAx val="4359613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'EHCP data'!$C$27</c:f>
              <c:strCache>
                <c:ptCount val="1"/>
                <c:pt idx="0">
                  <c:v>% of EHCPs issued within target period of 20 weeks (excluding exceptions)</c:v>
                </c:pt>
              </c:strCache>
            </c:strRef>
          </c:tx>
          <c:spPr>
            <a:solidFill>
              <a:schemeClr val="bg1">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'EHCP data'!$H$24:$K$24</c:f>
              <c:strCache>
                <c:ptCount val="4"/>
                <c:pt idx="0">
                  <c:v>Q4 2021-22</c:v>
                </c:pt>
                <c:pt idx="1">
                  <c:v>Q1 2022-23</c:v>
                </c:pt>
                <c:pt idx="2">
                  <c:v>Q2 2022-23</c:v>
                </c:pt>
                <c:pt idx="3">
                  <c:v>Q3 2022-23</c:v>
                </c:pt>
              </c:strCache>
            </c:strRef>
          </c:cat>
          <c:val>
            <c:numRef>
              <c:f>'EHCP data'!$H$27:$K$27</c:f>
              <c:numCache>
                <c:formatCode>0%</c:formatCode>
                <c:ptCount val="4"/>
                <c:pt idx="0">
                  <c:v>0.31756756756756754</c:v>
                </c:pt>
                <c:pt idx="1">
                  <c:v>0.27472527472527475</c:v>
                </c:pt>
                <c:pt idx="2">
                  <c:v>0.15094339622641509</c:v>
                </c:pt>
                <c:pt idx="3">
                  <c:v>9.5238095238095233E-2</c:v>
                </c:pt>
              </c:numCache>
            </c:numRef>
          </c:val>
          <c:extLst>
            <c:ext xmlns:c16="http://schemas.microsoft.com/office/drawing/2014/chart" uri="{C3380CC4-5D6E-409C-BE32-E72D297353CC}">
              <c16:uniqueId val="{00000000-CE3B-4D8F-A582-3E46EDFAA580}"/>
            </c:ext>
          </c:extLst>
        </c:ser>
        <c:dLbls>
          <c:showLegendKey val="0"/>
          <c:showVal val="0"/>
          <c:showCatName val="0"/>
          <c:showSerName val="0"/>
          <c:showPercent val="0"/>
          <c:showBubbleSize val="0"/>
        </c:dLbls>
        <c:gapWidth val="219"/>
        <c:overlap val="-27"/>
        <c:axId val="435961312"/>
        <c:axId val="435963392"/>
      </c:barChart>
      <c:catAx>
        <c:axId val="435961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963392"/>
        <c:crosses val="autoZero"/>
        <c:auto val="1"/>
        <c:lblAlgn val="ctr"/>
        <c:lblOffset val="100"/>
        <c:noMultiLvlLbl val="0"/>
      </c:catAx>
      <c:valAx>
        <c:axId val="435963392"/>
        <c:scaling>
          <c:orientation val="minMax"/>
        </c:scaling>
        <c:delete val="1"/>
        <c:axPos val="l"/>
        <c:majorGridlines>
          <c:spPr>
            <a:ln w="9525" cap="flat" cmpd="sng" algn="ctr">
              <a:noFill/>
              <a:round/>
            </a:ln>
            <a:effectLst/>
          </c:spPr>
        </c:majorGridlines>
        <c:numFmt formatCode="0%" sourceLinked="1"/>
        <c:majorTickMark val="none"/>
        <c:minorTickMark val="none"/>
        <c:tickLblPos val="nextTo"/>
        <c:crossAx val="4359613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8.svg"/><Relationship Id="rId13" Type="http://schemas.openxmlformats.org/officeDocument/2006/relationships/image" Target="../media/image13.png"/><Relationship Id="rId18" Type="http://schemas.openxmlformats.org/officeDocument/2006/relationships/image" Target="../media/image18.svg"/><Relationship Id="rId26" Type="http://schemas.openxmlformats.org/officeDocument/2006/relationships/image" Target="../media/image26.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svg"/><Relationship Id="rId17" Type="http://schemas.openxmlformats.org/officeDocument/2006/relationships/image" Target="../media/image17.png"/><Relationship Id="rId25" Type="http://schemas.openxmlformats.org/officeDocument/2006/relationships/image" Target="../media/image25.png"/><Relationship Id="rId2" Type="http://schemas.openxmlformats.org/officeDocument/2006/relationships/image" Target="../media/image2.svg"/><Relationship Id="rId16" Type="http://schemas.openxmlformats.org/officeDocument/2006/relationships/image" Target="../media/image16.svg"/><Relationship Id="rId20" Type="http://schemas.openxmlformats.org/officeDocument/2006/relationships/image" Target="../media/image20.svg"/><Relationship Id="rId29" Type="http://schemas.openxmlformats.org/officeDocument/2006/relationships/image" Target="../media/image28.jpeg"/><Relationship Id="rId1" Type="http://schemas.openxmlformats.org/officeDocument/2006/relationships/image" Target="../media/image1.png"/><Relationship Id="rId6" Type="http://schemas.openxmlformats.org/officeDocument/2006/relationships/image" Target="../media/image6.sv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svg"/><Relationship Id="rId28" Type="http://schemas.openxmlformats.org/officeDocument/2006/relationships/image" Target="../media/image27.png"/><Relationship Id="rId10" Type="http://schemas.openxmlformats.org/officeDocument/2006/relationships/image" Target="../media/image10.svg"/><Relationship Id="rId19" Type="http://schemas.openxmlformats.org/officeDocument/2006/relationships/image" Target="../media/image19.png"/><Relationship Id="rId4" Type="http://schemas.openxmlformats.org/officeDocument/2006/relationships/image" Target="../media/image4.svg"/><Relationship Id="rId9" Type="http://schemas.openxmlformats.org/officeDocument/2006/relationships/image" Target="../media/image9.png"/><Relationship Id="rId14" Type="http://schemas.openxmlformats.org/officeDocument/2006/relationships/image" Target="../media/image14.svg"/><Relationship Id="rId22" Type="http://schemas.openxmlformats.org/officeDocument/2006/relationships/image" Target="../media/image22.png"/><Relationship Id="rId27" Type="http://schemas.openxmlformats.org/officeDocument/2006/relationships/chart" Target="../charts/chart1.xml"/><Relationship Id="rId30" Type="http://schemas.openxmlformats.org/officeDocument/2006/relationships/image" Target="../media/image29.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2.png"/><Relationship Id="rId1" Type="http://schemas.openxmlformats.org/officeDocument/2006/relationships/image" Target="../media/image4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4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image" Target="../media/image32.png"/><Relationship Id="rId2" Type="http://schemas.openxmlformats.org/officeDocument/2006/relationships/image" Target="../media/image31.png"/><Relationship Id="rId1" Type="http://schemas.openxmlformats.org/officeDocument/2006/relationships/image" Target="../media/image30.png"/></Relationships>
</file>

<file path=xl/drawings/_rels/drawing6.xml.rels><?xml version="1.0" encoding="UTF-8" standalone="yes"?>
<Relationships xmlns="http://schemas.openxmlformats.org/package/2006/relationships"><Relationship Id="rId1" Type="http://schemas.openxmlformats.org/officeDocument/2006/relationships/image" Target="../media/image33.png"/></Relationships>
</file>

<file path=xl/drawings/_rels/drawing7.xml.rels><?xml version="1.0" encoding="UTF-8" standalone="yes"?>
<Relationships xmlns="http://schemas.openxmlformats.org/package/2006/relationships"><Relationship Id="rId3" Type="http://schemas.openxmlformats.org/officeDocument/2006/relationships/image" Target="../media/image36.png"/><Relationship Id="rId2" Type="http://schemas.openxmlformats.org/officeDocument/2006/relationships/image" Target="../media/image35.png"/><Relationship Id="rId1" Type="http://schemas.openxmlformats.org/officeDocument/2006/relationships/image" Target="../media/image34.png"/><Relationship Id="rId4" Type="http://schemas.openxmlformats.org/officeDocument/2006/relationships/image" Target="../media/image37.png"/></Relationships>
</file>

<file path=xl/drawings/_rels/drawing8.xml.rels><?xml version="1.0" encoding="UTF-8" standalone="yes"?>
<Relationships xmlns="http://schemas.openxmlformats.org/package/2006/relationships"><Relationship Id="rId2" Type="http://schemas.openxmlformats.org/officeDocument/2006/relationships/image" Target="../media/image39.png"/><Relationship Id="rId1" Type="http://schemas.openxmlformats.org/officeDocument/2006/relationships/image" Target="../media/image38.png"/></Relationships>
</file>

<file path=xl/drawings/_rels/drawing9.xml.rels><?xml version="1.0" encoding="UTF-8" standalone="yes"?>
<Relationships xmlns="http://schemas.openxmlformats.org/package/2006/relationships"><Relationship Id="rId1" Type="http://schemas.openxmlformats.org/officeDocument/2006/relationships/image" Target="../media/image40.png"/></Relationships>
</file>

<file path=xl/drawings/drawing1.xml><?xml version="1.0" encoding="utf-8"?>
<xdr:wsDr xmlns:xdr="http://schemas.openxmlformats.org/drawingml/2006/spreadsheetDrawing" xmlns:a="http://schemas.openxmlformats.org/drawingml/2006/main">
  <xdr:twoCellAnchor editAs="oneCell">
    <xdr:from>
      <xdr:col>4</xdr:col>
      <xdr:colOff>143773</xdr:colOff>
      <xdr:row>89</xdr:row>
      <xdr:rowOff>217819</xdr:rowOff>
    </xdr:from>
    <xdr:to>
      <xdr:col>5</xdr:col>
      <xdr:colOff>183908</xdr:colOff>
      <xdr:row>93</xdr:row>
      <xdr:rowOff>26958</xdr:rowOff>
    </xdr:to>
    <xdr:pic>
      <xdr:nvPicPr>
        <xdr:cNvPr id="93" name="Graphic 200" descr="Internet outline">
          <a:extLst>
            <a:ext uri="{FF2B5EF4-FFF2-40B4-BE49-F238E27FC236}">
              <a16:creationId xmlns:a16="http://schemas.microsoft.com/office/drawing/2014/main" id="{2452CE1C-9DAA-203D-C004-CBACADA173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650825" y="20957159"/>
          <a:ext cx="752653" cy="752653"/>
        </a:xfrm>
        <a:prstGeom prst="rect">
          <a:avLst/>
        </a:prstGeom>
      </xdr:spPr>
    </xdr:pic>
    <xdr:clientData/>
  </xdr:twoCellAnchor>
  <xdr:twoCellAnchor>
    <xdr:from>
      <xdr:col>1</xdr:col>
      <xdr:colOff>143774</xdr:colOff>
      <xdr:row>92</xdr:row>
      <xdr:rowOff>125804</xdr:rowOff>
    </xdr:from>
    <xdr:to>
      <xdr:col>2</xdr:col>
      <xdr:colOff>431321</xdr:colOff>
      <xdr:row>93</xdr:row>
      <xdr:rowOff>197691</xdr:rowOff>
    </xdr:to>
    <xdr:sp macro="" textlink="">
      <xdr:nvSpPr>
        <xdr:cNvPr id="2" name="Rectangle 1">
          <a:extLst>
            <a:ext uri="{FF2B5EF4-FFF2-40B4-BE49-F238E27FC236}">
              <a16:creationId xmlns:a16="http://schemas.microsoft.com/office/drawing/2014/main" id="{69DED766-D96E-1C5B-9277-B6DA9EE5D848}"/>
            </a:ext>
          </a:extLst>
        </xdr:cNvPr>
        <xdr:cNvSpPr/>
      </xdr:nvSpPr>
      <xdr:spPr>
        <a:xfrm>
          <a:off x="251604" y="18456936"/>
          <a:ext cx="1087288" cy="278562"/>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1100">
              <a:solidFill>
                <a:schemeClr val="bg1">
                  <a:lumMod val="50000"/>
                </a:schemeClr>
              </a:solidFill>
              <a:latin typeface="Segoe UI" panose="020B0502040204020203" pitchFamily="34" charset="0"/>
              <a:cs typeface="Segoe UI" panose="020B0502040204020203" pitchFamily="34" charset="0"/>
            </a:rPr>
            <a:t>Monthly Total</a:t>
          </a:r>
        </a:p>
      </xdr:txBody>
    </xdr:sp>
    <xdr:clientData/>
  </xdr:twoCellAnchor>
  <xdr:twoCellAnchor>
    <xdr:from>
      <xdr:col>2</xdr:col>
      <xdr:colOff>700536</xdr:colOff>
      <xdr:row>92</xdr:row>
      <xdr:rowOff>125446</xdr:rowOff>
    </xdr:from>
    <xdr:to>
      <xdr:col>3</xdr:col>
      <xdr:colOff>736839</xdr:colOff>
      <xdr:row>93</xdr:row>
      <xdr:rowOff>197333</xdr:rowOff>
    </xdr:to>
    <xdr:sp macro="" textlink="">
      <xdr:nvSpPr>
        <xdr:cNvPr id="3" name="Rectangle 2">
          <a:extLst>
            <a:ext uri="{FF2B5EF4-FFF2-40B4-BE49-F238E27FC236}">
              <a16:creationId xmlns:a16="http://schemas.microsoft.com/office/drawing/2014/main" id="{F829B84F-99B9-4C28-9904-F20744E6FB16}"/>
            </a:ext>
          </a:extLst>
        </xdr:cNvPr>
        <xdr:cNvSpPr/>
      </xdr:nvSpPr>
      <xdr:spPr>
        <a:xfrm>
          <a:off x="1608107" y="18456578"/>
          <a:ext cx="836043" cy="278562"/>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1100">
              <a:solidFill>
                <a:schemeClr val="bg1">
                  <a:lumMod val="50000"/>
                </a:schemeClr>
              </a:solidFill>
              <a:latin typeface="Segoe UI" panose="020B0502040204020203" pitchFamily="34" charset="0"/>
              <a:cs typeface="Segoe UI" panose="020B0502040204020203" pitchFamily="34" charset="0"/>
            </a:rPr>
            <a:t>New User</a:t>
          </a:r>
        </a:p>
      </xdr:txBody>
    </xdr:sp>
    <xdr:clientData/>
  </xdr:twoCellAnchor>
  <xdr:twoCellAnchor>
    <xdr:from>
      <xdr:col>4</xdr:col>
      <xdr:colOff>170012</xdr:colOff>
      <xdr:row>92</xdr:row>
      <xdr:rowOff>134072</xdr:rowOff>
    </xdr:from>
    <xdr:to>
      <xdr:col>5</xdr:col>
      <xdr:colOff>512193</xdr:colOff>
      <xdr:row>93</xdr:row>
      <xdr:rowOff>205959</xdr:rowOff>
    </xdr:to>
    <xdr:sp macro="" textlink="">
      <xdr:nvSpPr>
        <xdr:cNvPr id="4" name="Rectangle 3">
          <a:extLst>
            <a:ext uri="{FF2B5EF4-FFF2-40B4-BE49-F238E27FC236}">
              <a16:creationId xmlns:a16="http://schemas.microsoft.com/office/drawing/2014/main" id="{DAA457A6-D640-4A3F-88B9-D1A0F3EB08D0}"/>
            </a:ext>
          </a:extLst>
        </xdr:cNvPr>
        <xdr:cNvSpPr/>
      </xdr:nvSpPr>
      <xdr:spPr>
        <a:xfrm>
          <a:off x="2677064" y="18465204"/>
          <a:ext cx="1141921" cy="278562"/>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00">
              <a:solidFill>
                <a:schemeClr val="bg1">
                  <a:lumMod val="50000"/>
                </a:schemeClr>
              </a:solidFill>
              <a:latin typeface="Segoe UI" panose="020B0502040204020203" pitchFamily="34" charset="0"/>
              <a:cs typeface="Segoe UI" panose="020B0502040204020203" pitchFamily="34" charset="0"/>
            </a:rPr>
            <a:t>Returning</a:t>
          </a:r>
          <a:r>
            <a:rPr lang="en-GB" sz="1100" baseline="0">
              <a:solidFill>
                <a:schemeClr val="bg1">
                  <a:lumMod val="50000"/>
                </a:schemeClr>
              </a:solidFill>
              <a:latin typeface="Segoe UI" panose="020B0502040204020203" pitchFamily="34" charset="0"/>
              <a:cs typeface="Segoe UI" panose="020B0502040204020203" pitchFamily="34" charset="0"/>
            </a:rPr>
            <a:t> User</a:t>
          </a:r>
          <a:endParaRPr lang="en-GB" sz="1100">
            <a:solidFill>
              <a:schemeClr val="bg1">
                <a:lumMod val="50000"/>
              </a:schemeClr>
            </a:solidFill>
            <a:latin typeface="Segoe UI" panose="020B0502040204020203" pitchFamily="34" charset="0"/>
            <a:cs typeface="Segoe UI" panose="020B0502040204020203" pitchFamily="34" charset="0"/>
          </a:endParaRPr>
        </a:p>
      </xdr:txBody>
    </xdr:sp>
    <xdr:clientData/>
  </xdr:twoCellAnchor>
  <xdr:twoCellAnchor>
    <xdr:from>
      <xdr:col>1</xdr:col>
      <xdr:colOff>169654</xdr:colOff>
      <xdr:row>94</xdr:row>
      <xdr:rowOff>18689</xdr:rowOff>
    </xdr:from>
    <xdr:to>
      <xdr:col>2</xdr:col>
      <xdr:colOff>152759</xdr:colOff>
      <xdr:row>95</xdr:row>
      <xdr:rowOff>188702</xdr:rowOff>
    </xdr:to>
    <xdr:sp macro="" textlink="">
      <xdr:nvSpPr>
        <xdr:cNvPr id="5" name="Rectangle 4">
          <a:extLst>
            <a:ext uri="{FF2B5EF4-FFF2-40B4-BE49-F238E27FC236}">
              <a16:creationId xmlns:a16="http://schemas.microsoft.com/office/drawing/2014/main" id="{B409157C-6277-4E63-9CCE-B7B99141C0F8}"/>
            </a:ext>
          </a:extLst>
        </xdr:cNvPr>
        <xdr:cNvSpPr/>
      </xdr:nvSpPr>
      <xdr:spPr>
        <a:xfrm>
          <a:off x="277484" y="18763170"/>
          <a:ext cx="782846" cy="37668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b="1">
              <a:solidFill>
                <a:schemeClr val="bg1">
                  <a:lumMod val="50000"/>
                </a:schemeClr>
              </a:solidFill>
              <a:latin typeface="Segoe UI" panose="020B0502040204020203" pitchFamily="34" charset="0"/>
              <a:cs typeface="Segoe UI" panose="020B0502040204020203" pitchFamily="34" charset="0"/>
            </a:rPr>
            <a:t>1097</a:t>
          </a:r>
        </a:p>
      </xdr:txBody>
    </xdr:sp>
    <xdr:clientData/>
  </xdr:twoCellAnchor>
  <xdr:twoCellAnchor>
    <xdr:from>
      <xdr:col>2</xdr:col>
      <xdr:colOff>700896</xdr:colOff>
      <xdr:row>94</xdr:row>
      <xdr:rowOff>18331</xdr:rowOff>
    </xdr:from>
    <xdr:to>
      <xdr:col>3</xdr:col>
      <xdr:colOff>548137</xdr:colOff>
      <xdr:row>95</xdr:row>
      <xdr:rowOff>188344</xdr:rowOff>
    </xdr:to>
    <xdr:sp macro="" textlink="">
      <xdr:nvSpPr>
        <xdr:cNvPr id="6" name="Rectangle 5">
          <a:extLst>
            <a:ext uri="{FF2B5EF4-FFF2-40B4-BE49-F238E27FC236}">
              <a16:creationId xmlns:a16="http://schemas.microsoft.com/office/drawing/2014/main" id="{A2587250-1674-4DE3-84E4-08A4C3F62B75}"/>
            </a:ext>
          </a:extLst>
        </xdr:cNvPr>
        <xdr:cNvSpPr/>
      </xdr:nvSpPr>
      <xdr:spPr>
        <a:xfrm>
          <a:off x="1608467" y="18762812"/>
          <a:ext cx="646981" cy="37668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b="1">
              <a:solidFill>
                <a:schemeClr val="bg1">
                  <a:lumMod val="50000"/>
                </a:schemeClr>
              </a:solidFill>
              <a:latin typeface="Segoe UI" panose="020B0502040204020203" pitchFamily="34" charset="0"/>
              <a:cs typeface="Segoe UI" panose="020B0502040204020203" pitchFamily="34" charset="0"/>
            </a:rPr>
            <a:t>519</a:t>
          </a:r>
        </a:p>
      </xdr:txBody>
    </xdr:sp>
    <xdr:clientData/>
  </xdr:twoCellAnchor>
  <xdr:twoCellAnchor>
    <xdr:from>
      <xdr:col>4</xdr:col>
      <xdr:colOff>269576</xdr:colOff>
      <xdr:row>94</xdr:row>
      <xdr:rowOff>1</xdr:rowOff>
    </xdr:from>
    <xdr:to>
      <xdr:col>5</xdr:col>
      <xdr:colOff>161745</xdr:colOff>
      <xdr:row>95</xdr:row>
      <xdr:rowOff>170014</xdr:rowOff>
    </xdr:to>
    <xdr:sp macro="" textlink="">
      <xdr:nvSpPr>
        <xdr:cNvPr id="7" name="Rectangle 6">
          <a:extLst>
            <a:ext uri="{FF2B5EF4-FFF2-40B4-BE49-F238E27FC236}">
              <a16:creationId xmlns:a16="http://schemas.microsoft.com/office/drawing/2014/main" id="{EC5C6501-03A1-42ED-BEA8-F8AFBB2DF283}"/>
            </a:ext>
          </a:extLst>
        </xdr:cNvPr>
        <xdr:cNvSpPr/>
      </xdr:nvSpPr>
      <xdr:spPr>
        <a:xfrm>
          <a:off x="2776628" y="18744482"/>
          <a:ext cx="691909" cy="37668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b="1">
              <a:solidFill>
                <a:schemeClr val="bg1">
                  <a:lumMod val="50000"/>
                </a:schemeClr>
              </a:solidFill>
              <a:latin typeface="Segoe UI" panose="020B0502040204020203" pitchFamily="34" charset="0"/>
              <a:cs typeface="Segoe UI" panose="020B0502040204020203" pitchFamily="34" charset="0"/>
            </a:rPr>
            <a:t>578</a:t>
          </a:r>
        </a:p>
      </xdr:txBody>
    </xdr:sp>
    <xdr:clientData/>
  </xdr:twoCellAnchor>
  <xdr:twoCellAnchor>
    <xdr:from>
      <xdr:col>2</xdr:col>
      <xdr:colOff>188702</xdr:colOff>
      <xdr:row>94</xdr:row>
      <xdr:rowOff>71887</xdr:rowOff>
    </xdr:from>
    <xdr:to>
      <xdr:col>2</xdr:col>
      <xdr:colOff>368945</xdr:colOff>
      <xdr:row>95</xdr:row>
      <xdr:rowOff>111397</xdr:rowOff>
    </xdr:to>
    <xdr:sp macro="" textlink="">
      <xdr:nvSpPr>
        <xdr:cNvPr id="8" name="Arrow: Up 7">
          <a:extLst>
            <a:ext uri="{FF2B5EF4-FFF2-40B4-BE49-F238E27FC236}">
              <a16:creationId xmlns:a16="http://schemas.microsoft.com/office/drawing/2014/main" id="{15726756-5849-4B00-B9DC-9562EC9D09B9}"/>
            </a:ext>
          </a:extLst>
        </xdr:cNvPr>
        <xdr:cNvSpPr/>
      </xdr:nvSpPr>
      <xdr:spPr>
        <a:xfrm rot="10800000">
          <a:off x="1096273" y="18816368"/>
          <a:ext cx="180243" cy="246185"/>
        </a:xfrm>
        <a:prstGeom prst="upArrow">
          <a:avLst/>
        </a:prstGeom>
        <a:solidFill>
          <a:schemeClr val="bg1">
            <a:lumMod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xdr:col>
      <xdr:colOff>520819</xdr:colOff>
      <xdr:row>94</xdr:row>
      <xdr:rowOff>71529</xdr:rowOff>
    </xdr:from>
    <xdr:to>
      <xdr:col>3</xdr:col>
      <xdr:colOff>701062</xdr:colOff>
      <xdr:row>95</xdr:row>
      <xdr:rowOff>111039</xdr:rowOff>
    </xdr:to>
    <xdr:sp macro="" textlink="">
      <xdr:nvSpPr>
        <xdr:cNvPr id="9" name="Arrow: Up 8">
          <a:extLst>
            <a:ext uri="{FF2B5EF4-FFF2-40B4-BE49-F238E27FC236}">
              <a16:creationId xmlns:a16="http://schemas.microsoft.com/office/drawing/2014/main" id="{D3427FE8-84B3-4E47-8A2C-A2F55C6D057E}"/>
            </a:ext>
          </a:extLst>
        </xdr:cNvPr>
        <xdr:cNvSpPr/>
      </xdr:nvSpPr>
      <xdr:spPr>
        <a:xfrm rot="10800000">
          <a:off x="2228130" y="18816010"/>
          <a:ext cx="180243" cy="246185"/>
        </a:xfrm>
        <a:prstGeom prst="upArrow">
          <a:avLst/>
        </a:prstGeom>
        <a:solidFill>
          <a:schemeClr val="bg1">
            <a:lumMod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134069</xdr:colOff>
      <xdr:row>94</xdr:row>
      <xdr:rowOff>53197</xdr:rowOff>
    </xdr:from>
    <xdr:to>
      <xdr:col>5</xdr:col>
      <xdr:colOff>314312</xdr:colOff>
      <xdr:row>95</xdr:row>
      <xdr:rowOff>92707</xdr:rowOff>
    </xdr:to>
    <xdr:sp macro="" textlink="">
      <xdr:nvSpPr>
        <xdr:cNvPr id="10" name="Arrow: Up 9">
          <a:extLst>
            <a:ext uri="{FF2B5EF4-FFF2-40B4-BE49-F238E27FC236}">
              <a16:creationId xmlns:a16="http://schemas.microsoft.com/office/drawing/2014/main" id="{D2CBBA9F-BE10-4830-80CF-4B62B86D9EA5}"/>
            </a:ext>
          </a:extLst>
        </xdr:cNvPr>
        <xdr:cNvSpPr/>
      </xdr:nvSpPr>
      <xdr:spPr>
        <a:xfrm rot="10800000">
          <a:off x="3440861" y="18797678"/>
          <a:ext cx="180243" cy="246185"/>
        </a:xfrm>
        <a:prstGeom prst="upArrow">
          <a:avLst/>
        </a:prstGeom>
        <a:solidFill>
          <a:schemeClr val="bg1">
            <a:lumMod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242618</xdr:colOff>
      <xdr:row>6</xdr:row>
      <xdr:rowOff>0</xdr:rowOff>
    </xdr:from>
    <xdr:to>
      <xdr:col>3</xdr:col>
      <xdr:colOff>290327</xdr:colOff>
      <xdr:row>14</xdr:row>
      <xdr:rowOff>70630</xdr:rowOff>
    </xdr:to>
    <xdr:grpSp>
      <xdr:nvGrpSpPr>
        <xdr:cNvPr id="11" name="Group 10">
          <a:extLst>
            <a:ext uri="{FF2B5EF4-FFF2-40B4-BE49-F238E27FC236}">
              <a16:creationId xmlns:a16="http://schemas.microsoft.com/office/drawing/2014/main" id="{EB439BFE-B873-4D39-AEBE-4953017AB22B}"/>
            </a:ext>
          </a:extLst>
        </xdr:cNvPr>
        <xdr:cNvGrpSpPr/>
      </xdr:nvGrpSpPr>
      <xdr:grpSpPr>
        <a:xfrm>
          <a:off x="347273" y="1913986"/>
          <a:ext cx="1725427" cy="1720851"/>
          <a:chOff x="0" y="0"/>
          <a:chExt cx="1775731" cy="1885865"/>
        </a:xfrm>
      </xdr:grpSpPr>
      <xdr:sp macro="" textlink="">
        <xdr:nvSpPr>
          <xdr:cNvPr id="12" name="TextBox 710">
            <a:extLst>
              <a:ext uri="{FF2B5EF4-FFF2-40B4-BE49-F238E27FC236}">
                <a16:creationId xmlns:a16="http://schemas.microsoft.com/office/drawing/2014/main" id="{41A65B0B-14C1-4835-9D86-BCB90ADD552D}"/>
              </a:ext>
            </a:extLst>
          </xdr:cNvPr>
          <xdr:cNvSpPr txBox="1"/>
        </xdr:nvSpPr>
        <xdr:spPr>
          <a:xfrm>
            <a:off x="3231" y="1317539"/>
            <a:ext cx="1732594" cy="568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fontAlgn="base">
              <a:lnSpc>
                <a:spcPct val="106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Total number of EHC Plans in Suffolk</a:t>
            </a:r>
            <a:endParaRPr lang="en-GB" sz="1100">
              <a:effectLst/>
              <a:ea typeface="Calibri" panose="020F0502020204030204" pitchFamily="34" charset="0"/>
              <a:cs typeface="Times New Roman" panose="02020603050405020304" pitchFamily="18" charset="0"/>
            </a:endParaRPr>
          </a:p>
        </xdr:txBody>
      </xdr:sp>
      <xdr:grpSp>
        <xdr:nvGrpSpPr>
          <xdr:cNvPr id="13" name="Group 12">
            <a:extLst>
              <a:ext uri="{FF2B5EF4-FFF2-40B4-BE49-F238E27FC236}">
                <a16:creationId xmlns:a16="http://schemas.microsoft.com/office/drawing/2014/main" id="{EF1B8AF4-326C-4518-AAF0-9A01AF14180A}"/>
              </a:ext>
            </a:extLst>
          </xdr:cNvPr>
          <xdr:cNvGrpSpPr/>
        </xdr:nvGrpSpPr>
        <xdr:grpSpPr>
          <a:xfrm rot="-120000">
            <a:off x="0" y="0"/>
            <a:ext cx="1775731" cy="1141104"/>
            <a:chOff x="0" y="0"/>
            <a:chExt cx="2009133" cy="1177476"/>
          </a:xfrm>
        </xdr:grpSpPr>
        <xdr:grpSp>
          <xdr:nvGrpSpPr>
            <xdr:cNvPr id="15" name="Group 14">
              <a:extLst>
                <a:ext uri="{FF2B5EF4-FFF2-40B4-BE49-F238E27FC236}">
                  <a16:creationId xmlns:a16="http://schemas.microsoft.com/office/drawing/2014/main" id="{F06C0EB3-4720-4DCE-9D32-88FE686A0A98}"/>
                </a:ext>
              </a:extLst>
            </xdr:cNvPr>
            <xdr:cNvGrpSpPr/>
          </xdr:nvGrpSpPr>
          <xdr:grpSpPr>
            <a:xfrm rot="-600000">
              <a:off x="0" y="23588"/>
              <a:ext cx="1281602" cy="1106715"/>
              <a:chOff x="0" y="23588"/>
              <a:chExt cx="1281602" cy="1106715"/>
            </a:xfrm>
          </xdr:grpSpPr>
          <xdr:sp macro="" textlink="">
            <xdr:nvSpPr>
              <xdr:cNvPr id="22" name="Rectangle 21">
                <a:extLst>
                  <a:ext uri="{FF2B5EF4-FFF2-40B4-BE49-F238E27FC236}">
                    <a16:creationId xmlns:a16="http://schemas.microsoft.com/office/drawing/2014/main" id="{742C114B-3EC3-4F82-8258-1845FA3E9AEA}"/>
                  </a:ext>
                </a:extLst>
              </xdr:cNvPr>
              <xdr:cNvSpPr/>
            </xdr:nvSpPr>
            <xdr:spPr>
              <a:xfrm>
                <a:off x="242718" y="123376"/>
                <a:ext cx="798286" cy="870858"/>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en-GB"/>
              </a:p>
            </xdr:txBody>
          </xdr:sp>
          <xdr:pic>
            <xdr:nvPicPr>
              <xdr:cNvPr id="23" name="Graphic 779" descr="Checklist">
                <a:extLst>
                  <a:ext uri="{FF2B5EF4-FFF2-40B4-BE49-F238E27FC236}">
                    <a16:creationId xmlns:a16="http://schemas.microsoft.com/office/drawing/2014/main" id="{2AB9A949-6A78-49C4-8AA4-0F87308B227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0" y="23588"/>
                <a:ext cx="1281602" cy="1106715"/>
              </a:xfrm>
              <a:prstGeom prst="rect">
                <a:avLst/>
              </a:prstGeom>
            </xdr:spPr>
          </xdr:pic>
        </xdr:grpSp>
        <xdr:grpSp>
          <xdr:nvGrpSpPr>
            <xdr:cNvPr id="16" name="Group 15">
              <a:extLst>
                <a:ext uri="{FF2B5EF4-FFF2-40B4-BE49-F238E27FC236}">
                  <a16:creationId xmlns:a16="http://schemas.microsoft.com/office/drawing/2014/main" id="{0B4F8929-BDCE-4EAA-8440-E6304102D1E7}"/>
                </a:ext>
              </a:extLst>
            </xdr:cNvPr>
            <xdr:cNvGrpSpPr/>
          </xdr:nvGrpSpPr>
          <xdr:grpSpPr>
            <a:xfrm rot="300000">
              <a:off x="339274" y="0"/>
              <a:ext cx="1281602" cy="1106715"/>
              <a:chOff x="339274" y="0"/>
              <a:chExt cx="1281602" cy="1106715"/>
            </a:xfrm>
          </xdr:grpSpPr>
          <xdr:sp macro="" textlink="">
            <xdr:nvSpPr>
              <xdr:cNvPr id="20" name="Rectangle 19">
                <a:extLst>
                  <a:ext uri="{FF2B5EF4-FFF2-40B4-BE49-F238E27FC236}">
                    <a16:creationId xmlns:a16="http://schemas.microsoft.com/office/drawing/2014/main" id="{01A5D810-0AD4-4847-9637-799898D5863E}"/>
                  </a:ext>
                </a:extLst>
              </xdr:cNvPr>
              <xdr:cNvSpPr/>
            </xdr:nvSpPr>
            <xdr:spPr>
              <a:xfrm>
                <a:off x="582783" y="108824"/>
                <a:ext cx="798286" cy="870858"/>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en-GB"/>
              </a:p>
            </xdr:txBody>
          </xdr:sp>
          <xdr:pic>
            <xdr:nvPicPr>
              <xdr:cNvPr id="21" name="Graphic 764" descr="Checklist">
                <a:extLst>
                  <a:ext uri="{FF2B5EF4-FFF2-40B4-BE49-F238E27FC236}">
                    <a16:creationId xmlns:a16="http://schemas.microsoft.com/office/drawing/2014/main" id="{4AC7FDAA-244D-4B48-993B-6E5C6C86C23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1480000">
                <a:off x="339274" y="0"/>
                <a:ext cx="1281602" cy="1106715"/>
              </a:xfrm>
              <a:prstGeom prst="rect">
                <a:avLst/>
              </a:prstGeom>
            </xdr:spPr>
          </xdr:pic>
        </xdr:grpSp>
        <xdr:grpSp>
          <xdr:nvGrpSpPr>
            <xdr:cNvPr id="17" name="Group 16">
              <a:extLst>
                <a:ext uri="{FF2B5EF4-FFF2-40B4-BE49-F238E27FC236}">
                  <a16:creationId xmlns:a16="http://schemas.microsoft.com/office/drawing/2014/main" id="{CFEE17BD-766C-43A5-96C0-CC14302E2458}"/>
                </a:ext>
              </a:extLst>
            </xdr:cNvPr>
            <xdr:cNvGrpSpPr/>
          </xdr:nvGrpSpPr>
          <xdr:grpSpPr>
            <a:xfrm rot="900000">
              <a:off x="727531" y="70761"/>
              <a:ext cx="1281602" cy="1106715"/>
              <a:chOff x="727531" y="70761"/>
              <a:chExt cx="1281602" cy="1106715"/>
            </a:xfrm>
          </xdr:grpSpPr>
          <xdr:sp macro="" textlink="">
            <xdr:nvSpPr>
              <xdr:cNvPr id="18" name="Rectangle 17">
                <a:extLst>
                  <a:ext uri="{FF2B5EF4-FFF2-40B4-BE49-F238E27FC236}">
                    <a16:creationId xmlns:a16="http://schemas.microsoft.com/office/drawing/2014/main" id="{7921D274-8EFB-4A96-B8BF-5AF5F76876B9}"/>
                  </a:ext>
                </a:extLst>
              </xdr:cNvPr>
              <xdr:cNvSpPr/>
            </xdr:nvSpPr>
            <xdr:spPr>
              <a:xfrm>
                <a:off x="957421" y="192769"/>
                <a:ext cx="798286" cy="870858"/>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en-GB"/>
              </a:p>
            </xdr:txBody>
          </xdr:sp>
          <xdr:pic>
            <xdr:nvPicPr>
              <xdr:cNvPr id="19" name="Graphic 776" descr="Checklist">
                <a:extLst>
                  <a:ext uri="{FF2B5EF4-FFF2-40B4-BE49-F238E27FC236}">
                    <a16:creationId xmlns:a16="http://schemas.microsoft.com/office/drawing/2014/main" id="{788FD526-E329-4AF0-AAC6-ABB457C2CBE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1420000">
                <a:off x="727531" y="70761"/>
                <a:ext cx="1281602" cy="1106715"/>
              </a:xfrm>
              <a:prstGeom prst="rect">
                <a:avLst/>
              </a:prstGeom>
            </xdr:spPr>
          </xdr:pic>
        </xdr:grpSp>
      </xdr:grpSp>
      <xdr:sp macro="" textlink="">
        <xdr:nvSpPr>
          <xdr:cNvPr id="14" name="TextBox 821">
            <a:extLst>
              <a:ext uri="{FF2B5EF4-FFF2-40B4-BE49-F238E27FC236}">
                <a16:creationId xmlns:a16="http://schemas.microsoft.com/office/drawing/2014/main" id="{8E6A73B7-07B9-4206-A041-DF04E4FB8071}"/>
              </a:ext>
            </a:extLst>
          </xdr:cNvPr>
          <xdr:cNvSpPr txBox="1"/>
        </xdr:nvSpPr>
        <xdr:spPr>
          <a:xfrm>
            <a:off x="276728" y="997213"/>
            <a:ext cx="1188712" cy="4437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ct val="106000"/>
              </a:lnSpc>
              <a:spcAft>
                <a:spcPts val="800"/>
              </a:spcAft>
            </a:pPr>
            <a:r>
              <a:rPr lang="en-US" sz="2000" b="1">
                <a:solidFill>
                  <a:srgbClr val="000000"/>
                </a:solidFill>
                <a:effectLst/>
                <a:latin typeface="Segoe UI" panose="020B0502040204020203" pitchFamily="34" charset="0"/>
                <a:ea typeface="Calibri" panose="020F0502020204030204" pitchFamily="34" charset="0"/>
                <a:cs typeface="Times New Roman" panose="02020603050405020304" pitchFamily="18" charset="0"/>
              </a:rPr>
              <a:t>6958</a:t>
            </a:r>
            <a:endParaRPr lang="en-GB" sz="1100">
              <a:effectLst/>
              <a:ea typeface="Calibri" panose="020F0502020204030204" pitchFamily="34" charset="0"/>
              <a:cs typeface="Times New Roman" panose="02020603050405020304" pitchFamily="18" charset="0"/>
            </a:endParaRPr>
          </a:p>
        </xdr:txBody>
      </xdr:sp>
    </xdr:grpSp>
    <xdr:clientData/>
  </xdr:twoCellAnchor>
  <xdr:twoCellAnchor>
    <xdr:from>
      <xdr:col>3</xdr:col>
      <xdr:colOff>637995</xdr:colOff>
      <xdr:row>7</xdr:row>
      <xdr:rowOff>116817</xdr:rowOff>
    </xdr:from>
    <xdr:to>
      <xdr:col>6</xdr:col>
      <xdr:colOff>273948</xdr:colOff>
      <xdr:row>12</xdr:row>
      <xdr:rowOff>131195</xdr:rowOff>
    </xdr:to>
    <xdr:grpSp>
      <xdr:nvGrpSpPr>
        <xdr:cNvPr id="24" name="Group 23">
          <a:extLst>
            <a:ext uri="{FF2B5EF4-FFF2-40B4-BE49-F238E27FC236}">
              <a16:creationId xmlns:a16="http://schemas.microsoft.com/office/drawing/2014/main" id="{F29B589C-52A5-2B42-E379-63D9B466B404}"/>
            </a:ext>
          </a:extLst>
        </xdr:cNvPr>
        <xdr:cNvGrpSpPr/>
      </xdr:nvGrpSpPr>
      <xdr:grpSpPr>
        <a:xfrm>
          <a:off x="2420368" y="2237477"/>
          <a:ext cx="1810529" cy="1047751"/>
          <a:chOff x="0" y="0"/>
          <a:chExt cx="1603812" cy="894423"/>
        </a:xfrm>
      </xdr:grpSpPr>
      <xdr:sp macro="" textlink="">
        <xdr:nvSpPr>
          <xdr:cNvPr id="25" name="TextBox 710">
            <a:extLst>
              <a:ext uri="{FF2B5EF4-FFF2-40B4-BE49-F238E27FC236}">
                <a16:creationId xmlns:a16="http://schemas.microsoft.com/office/drawing/2014/main" id="{B56AA5FD-A245-A318-FC4A-0A2177D1BB20}"/>
              </a:ext>
            </a:extLst>
          </xdr:cNvPr>
          <xdr:cNvSpPr txBox="1"/>
        </xdr:nvSpPr>
        <xdr:spPr>
          <a:xfrm>
            <a:off x="0" y="326097"/>
            <a:ext cx="1603812" cy="568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fontAlgn="base">
              <a:lnSpc>
                <a:spcPct val="106000"/>
              </a:lnSpc>
              <a:spcAft>
                <a:spcPts val="8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of EHCPs issued within target period of 20 weeks (excluding exceptions)</a:t>
            </a:r>
            <a:endParaRPr lang="en-GB" sz="1100">
              <a:effectLst/>
              <a:latin typeface="Segoe UI" panose="020B0502040204020203" pitchFamily="34" charset="0"/>
              <a:ea typeface="Calibri" panose="020F0502020204030204" pitchFamily="34" charset="0"/>
              <a:cs typeface="Segoe UI" panose="020B0502040204020203" pitchFamily="34" charset="0"/>
            </a:endParaRPr>
          </a:p>
        </xdr:txBody>
      </xdr:sp>
      <xdr:sp macro="" textlink="">
        <xdr:nvSpPr>
          <xdr:cNvPr id="26" name="TextBox 821">
            <a:extLst>
              <a:ext uri="{FF2B5EF4-FFF2-40B4-BE49-F238E27FC236}">
                <a16:creationId xmlns:a16="http://schemas.microsoft.com/office/drawing/2014/main" id="{B9663CED-1262-B79E-930A-FC0557B7D84D}"/>
              </a:ext>
            </a:extLst>
          </xdr:cNvPr>
          <xdr:cNvSpPr txBox="1"/>
        </xdr:nvSpPr>
        <xdr:spPr>
          <a:xfrm>
            <a:off x="83939" y="0"/>
            <a:ext cx="1449364" cy="4088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ct val="106000"/>
              </a:lnSpc>
              <a:spcAft>
                <a:spcPts val="800"/>
              </a:spcAft>
            </a:pPr>
            <a:r>
              <a:rPr lang="en-US" sz="2000" b="1">
                <a:solidFill>
                  <a:srgbClr val="000000"/>
                </a:solidFill>
                <a:effectLst/>
                <a:latin typeface="Segoe UI" panose="020B0502040204020203" pitchFamily="34" charset="0"/>
                <a:ea typeface="Calibri" panose="020F0502020204030204" pitchFamily="34" charset="0"/>
                <a:cs typeface="Times New Roman" panose="02020603050405020304" pitchFamily="18" charset="0"/>
              </a:rPr>
              <a:t>3%</a:t>
            </a:r>
            <a:endParaRPr lang="en-GB" sz="1100">
              <a:effectLst/>
              <a:ea typeface="Calibri" panose="020F0502020204030204" pitchFamily="34" charset="0"/>
              <a:cs typeface="Times New Roman" panose="02020603050405020304" pitchFamily="18" charset="0"/>
            </a:endParaRPr>
          </a:p>
        </xdr:txBody>
      </xdr:sp>
    </xdr:grpSp>
    <xdr:clientData/>
  </xdr:twoCellAnchor>
  <xdr:twoCellAnchor>
    <xdr:from>
      <xdr:col>13</xdr:col>
      <xdr:colOff>143774</xdr:colOff>
      <xdr:row>10</xdr:row>
      <xdr:rowOff>142025</xdr:rowOff>
    </xdr:from>
    <xdr:to>
      <xdr:col>17</xdr:col>
      <xdr:colOff>691912</xdr:colOff>
      <xdr:row>15</xdr:row>
      <xdr:rowOff>110047</xdr:rowOff>
    </xdr:to>
    <xdr:grpSp>
      <xdr:nvGrpSpPr>
        <xdr:cNvPr id="27" name="Group 26">
          <a:extLst>
            <a:ext uri="{FF2B5EF4-FFF2-40B4-BE49-F238E27FC236}">
              <a16:creationId xmlns:a16="http://schemas.microsoft.com/office/drawing/2014/main" id="{A6E07B71-A1F3-E3CA-912A-F2680B3F4C6B}"/>
            </a:ext>
          </a:extLst>
        </xdr:cNvPr>
        <xdr:cNvGrpSpPr/>
      </xdr:nvGrpSpPr>
      <xdr:grpSpPr>
        <a:xfrm>
          <a:off x="8820929" y="2885884"/>
          <a:ext cx="3564748" cy="995045"/>
          <a:chOff x="0" y="996108"/>
          <a:chExt cx="2859463" cy="1068890"/>
        </a:xfrm>
      </xdr:grpSpPr>
      <xdr:pic>
        <xdr:nvPicPr>
          <xdr:cNvPr id="32" name="Graphic 123" descr="Clipboard">
            <a:extLst>
              <a:ext uri="{FF2B5EF4-FFF2-40B4-BE49-F238E27FC236}">
                <a16:creationId xmlns:a16="http://schemas.microsoft.com/office/drawing/2014/main" id="{54C1D294-E3B8-C7B2-D2BB-E44253A6EE59}"/>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0" y="996108"/>
            <a:ext cx="1109903" cy="1068890"/>
          </a:xfrm>
          <a:prstGeom prst="rect">
            <a:avLst/>
          </a:prstGeom>
        </xdr:spPr>
      </xdr:pic>
      <xdr:sp macro="" textlink="">
        <xdr:nvSpPr>
          <xdr:cNvPr id="33" name="TextBox 124">
            <a:extLst>
              <a:ext uri="{FF2B5EF4-FFF2-40B4-BE49-F238E27FC236}">
                <a16:creationId xmlns:a16="http://schemas.microsoft.com/office/drawing/2014/main" id="{C803DAAA-4ADA-9E80-F299-6C746B1F0717}"/>
              </a:ext>
            </a:extLst>
          </xdr:cNvPr>
          <xdr:cNvSpPr txBox="1"/>
        </xdr:nvSpPr>
        <xdr:spPr>
          <a:xfrm>
            <a:off x="952124" y="1152802"/>
            <a:ext cx="1907339" cy="8139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fontAlgn="base">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Draft amended plans issued within 6 weeks from notification to parents</a:t>
            </a:r>
            <a:endParaRPr lang="en-GB" sz="1100">
              <a:effectLst/>
              <a:ea typeface="Calibri" panose="020F0502020204030204" pitchFamily="34" charset="0"/>
              <a:cs typeface="Times New Roman" panose="02020603050405020304" pitchFamily="18" charset="0"/>
            </a:endParaRPr>
          </a:p>
        </xdr:txBody>
      </xdr:sp>
      <xdr:sp macro="" textlink="">
        <xdr:nvSpPr>
          <xdr:cNvPr id="34" name="TextBox 125">
            <a:extLst>
              <a:ext uri="{FF2B5EF4-FFF2-40B4-BE49-F238E27FC236}">
                <a16:creationId xmlns:a16="http://schemas.microsoft.com/office/drawing/2014/main" id="{CEB45CE7-02F4-7660-24EF-9E2712CA447C}"/>
              </a:ext>
            </a:extLst>
          </xdr:cNvPr>
          <xdr:cNvSpPr txBox="1"/>
        </xdr:nvSpPr>
        <xdr:spPr>
          <a:xfrm>
            <a:off x="137913" y="1339615"/>
            <a:ext cx="837058" cy="457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ct val="107000"/>
              </a:lnSpc>
              <a:spcAft>
                <a:spcPts val="800"/>
              </a:spcAft>
            </a:pPr>
            <a:r>
              <a:rPr lang="en-GB" sz="1800" b="1">
                <a:solidFill>
                  <a:srgbClr val="000000"/>
                </a:solidFill>
                <a:effectLst/>
                <a:latin typeface="Segoe UI" panose="020B0502040204020203" pitchFamily="34" charset="0"/>
                <a:ea typeface="Calibri" panose="020F0502020204030204" pitchFamily="34" charset="0"/>
                <a:cs typeface="Times New Roman" panose="02020603050405020304" pitchFamily="18" charset="0"/>
              </a:rPr>
              <a:t>61%</a:t>
            </a:r>
            <a:endParaRPr lang="en-GB" sz="1100">
              <a:effectLst/>
              <a:ea typeface="Calibri" panose="020F0502020204030204" pitchFamily="34" charset="0"/>
              <a:cs typeface="Times New Roman" panose="02020603050405020304" pitchFamily="18" charset="0"/>
            </a:endParaRPr>
          </a:p>
        </xdr:txBody>
      </xdr:sp>
    </xdr:grpSp>
    <xdr:clientData/>
  </xdr:twoCellAnchor>
  <xdr:twoCellAnchor>
    <xdr:from>
      <xdr:col>15</xdr:col>
      <xdr:colOff>127420</xdr:colOff>
      <xdr:row>5</xdr:row>
      <xdr:rowOff>192693</xdr:rowOff>
    </xdr:from>
    <xdr:to>
      <xdr:col>18</xdr:col>
      <xdr:colOff>82143</xdr:colOff>
      <xdr:row>10</xdr:row>
      <xdr:rowOff>152460</xdr:rowOff>
    </xdr:to>
    <xdr:sp macro="" textlink="">
      <xdr:nvSpPr>
        <xdr:cNvPr id="28" name="TextBox 126">
          <a:extLst>
            <a:ext uri="{FF2B5EF4-FFF2-40B4-BE49-F238E27FC236}">
              <a16:creationId xmlns:a16="http://schemas.microsoft.com/office/drawing/2014/main" id="{7A2A291F-CE1D-46CC-9D8E-E60AA7CD328C}"/>
            </a:ext>
          </a:extLst>
        </xdr:cNvPr>
        <xdr:cNvSpPr txBox="1"/>
      </xdr:nvSpPr>
      <xdr:spPr>
        <a:xfrm>
          <a:off x="10829566" y="1900004"/>
          <a:ext cx="2353945" cy="993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fontAlgn="base">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of LA responses to annual review reports within 2 weeks of receipt </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14</xdr:col>
      <xdr:colOff>17840</xdr:colOff>
      <xdr:row>5</xdr:row>
      <xdr:rowOff>26958</xdr:rowOff>
    </xdr:from>
    <xdr:to>
      <xdr:col>15</xdr:col>
      <xdr:colOff>251880</xdr:colOff>
      <xdr:row>10</xdr:row>
      <xdr:rowOff>36255</xdr:rowOff>
    </xdr:to>
    <xdr:grpSp>
      <xdr:nvGrpSpPr>
        <xdr:cNvPr id="29" name="Group 28">
          <a:extLst>
            <a:ext uri="{FF2B5EF4-FFF2-40B4-BE49-F238E27FC236}">
              <a16:creationId xmlns:a16="http://schemas.microsoft.com/office/drawing/2014/main" id="{074351F3-39E6-5BB9-D187-6CB31EBAD32F}"/>
            </a:ext>
          </a:extLst>
        </xdr:cNvPr>
        <xdr:cNvGrpSpPr/>
      </xdr:nvGrpSpPr>
      <xdr:grpSpPr>
        <a:xfrm>
          <a:off x="8904845" y="1737444"/>
          <a:ext cx="1072899" cy="1039495"/>
          <a:chOff x="72191" y="0"/>
          <a:chExt cx="1082810" cy="1082810"/>
        </a:xfrm>
      </xdr:grpSpPr>
      <xdr:pic>
        <xdr:nvPicPr>
          <xdr:cNvPr id="30" name="Graphic 128" descr="Daily calendar">
            <a:extLst>
              <a:ext uri="{FF2B5EF4-FFF2-40B4-BE49-F238E27FC236}">
                <a16:creationId xmlns:a16="http://schemas.microsoft.com/office/drawing/2014/main" id="{CDA289FF-DDC4-7C56-BF0B-C77C40FF06A1}"/>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72191" y="0"/>
            <a:ext cx="1082810" cy="1082810"/>
          </a:xfrm>
          <a:prstGeom prst="rect">
            <a:avLst/>
          </a:prstGeom>
        </xdr:spPr>
      </xdr:pic>
      <xdr:sp macro="" textlink="">
        <xdr:nvSpPr>
          <xdr:cNvPr id="31" name="TextBox 129">
            <a:extLst>
              <a:ext uri="{FF2B5EF4-FFF2-40B4-BE49-F238E27FC236}">
                <a16:creationId xmlns:a16="http://schemas.microsoft.com/office/drawing/2014/main" id="{0BEBA296-A490-7367-0FB2-7FFBFF8C36DE}"/>
              </a:ext>
            </a:extLst>
          </xdr:cNvPr>
          <xdr:cNvSpPr txBox="1"/>
        </xdr:nvSpPr>
        <xdr:spPr>
          <a:xfrm>
            <a:off x="294273" y="496302"/>
            <a:ext cx="636671" cy="362953"/>
          </a:xfrm>
          <a:prstGeom prst="rect">
            <a:avLst/>
          </a:prstGeom>
          <a:solidFill>
            <a:schemeClr val="bg1">
              <a:alpha val="74000"/>
            </a:schemeClr>
          </a:solid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pPr algn="ctr">
              <a:lnSpc>
                <a:spcPct val="107000"/>
              </a:lnSpc>
              <a:spcAft>
                <a:spcPts val="800"/>
              </a:spcAft>
            </a:pPr>
            <a:r>
              <a:rPr lang="en-GB" sz="1800" b="1">
                <a:solidFill>
                  <a:srgbClr val="000000"/>
                </a:solidFill>
                <a:effectLst/>
                <a:latin typeface="Segoe UI" panose="020B0502040204020203" pitchFamily="34" charset="0"/>
                <a:ea typeface="Calibri" panose="020F0502020204030204" pitchFamily="34" charset="0"/>
                <a:cs typeface="Times New Roman" panose="02020603050405020304" pitchFamily="18" charset="0"/>
              </a:rPr>
              <a:t>48%</a:t>
            </a:r>
            <a:endParaRPr lang="en-GB" sz="1100">
              <a:effectLst/>
              <a:ea typeface="Calibri" panose="020F0502020204030204" pitchFamily="34" charset="0"/>
              <a:cs typeface="Times New Roman" panose="02020603050405020304" pitchFamily="18" charset="0"/>
            </a:endParaRPr>
          </a:p>
        </xdr:txBody>
      </xdr:sp>
    </xdr:grpSp>
    <xdr:clientData/>
  </xdr:twoCellAnchor>
  <xdr:twoCellAnchor>
    <xdr:from>
      <xdr:col>2</xdr:col>
      <xdr:colOff>83568</xdr:colOff>
      <xdr:row>18</xdr:row>
      <xdr:rowOff>26959</xdr:rowOff>
    </xdr:from>
    <xdr:to>
      <xdr:col>4</xdr:col>
      <xdr:colOff>449292</xdr:colOff>
      <xdr:row>20</xdr:row>
      <xdr:rowOff>185110</xdr:rowOff>
    </xdr:to>
    <xdr:sp macro="" textlink="">
      <xdr:nvSpPr>
        <xdr:cNvPr id="35" name="TextBox 1">
          <a:extLst>
            <a:ext uri="{FF2B5EF4-FFF2-40B4-BE49-F238E27FC236}">
              <a16:creationId xmlns:a16="http://schemas.microsoft.com/office/drawing/2014/main" id="{4CBE97AD-9257-A14B-38BB-1A0884937F4B}"/>
            </a:ext>
          </a:extLst>
        </xdr:cNvPr>
        <xdr:cNvSpPr txBox="1"/>
      </xdr:nvSpPr>
      <xdr:spPr>
        <a:xfrm>
          <a:off x="991139" y="4528869"/>
          <a:ext cx="196520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2022 EYFS Pupils with Good Level of Development</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xdr:col>
      <xdr:colOff>71888</xdr:colOff>
      <xdr:row>21</xdr:row>
      <xdr:rowOff>76642</xdr:rowOff>
    </xdr:from>
    <xdr:to>
      <xdr:col>4</xdr:col>
      <xdr:colOff>629010</xdr:colOff>
      <xdr:row>26</xdr:row>
      <xdr:rowOff>170730</xdr:rowOff>
    </xdr:to>
    <xdr:sp macro="" textlink="">
      <xdr:nvSpPr>
        <xdr:cNvPr id="36" name="Rectangle 35">
          <a:extLst>
            <a:ext uri="{FF2B5EF4-FFF2-40B4-BE49-F238E27FC236}">
              <a16:creationId xmlns:a16="http://schemas.microsoft.com/office/drawing/2014/main" id="{B00C6691-F69D-77C9-F7CB-BBFB7654A1CE}"/>
            </a:ext>
          </a:extLst>
        </xdr:cNvPr>
        <xdr:cNvSpPr/>
      </xdr:nvSpPr>
      <xdr:spPr>
        <a:xfrm>
          <a:off x="179718" y="5198576"/>
          <a:ext cx="2956344" cy="112746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LA      National </a:t>
          </a:r>
          <a:r>
            <a:rPr lang="en-GB" sz="1100">
              <a:solidFill>
                <a:srgbClr val="FFFFFF"/>
              </a:solidFill>
              <a:effectLst/>
              <a:latin typeface="Segoe UI" panose="020B0502040204020203" pitchFamily="34" charset="0"/>
              <a:ea typeface="Calibri" panose="020F0502020204030204" pitchFamily="34" charset="0"/>
              <a:cs typeface="Segoe UI" panose="020B0502040204020203" pitchFamily="34" charset="0"/>
            </a:rPr>
            <a:t>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No SEN 	67            71</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SEN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18</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19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EHCP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1 </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4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Pupils with SEN Support        </a:t>
          </a:r>
          <a:r>
            <a:rPr lang="en-GB" sz="1100">
              <a:solidFill>
                <a:srgbClr val="FFC000"/>
              </a:solidFill>
              <a:effectLst/>
              <a:latin typeface="Segoe UI" panose="020B0502040204020203" pitchFamily="34" charset="0"/>
              <a:ea typeface="Calibri" panose="020F0502020204030204" pitchFamily="34" charset="0"/>
              <a:cs typeface="Segoe UI" panose="020B0502040204020203" pitchFamily="34" charset="0"/>
            </a:rPr>
            <a:t>22</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23 </a:t>
          </a:r>
          <a:endParaRPr lang="en-GB" sz="1100">
            <a:effectLst/>
            <a:latin typeface="Segoe UI" panose="020B0502040204020203" pitchFamily="34" charset="0"/>
            <a:ea typeface="Calibri" panose="020F0502020204030204" pitchFamily="34" charset="0"/>
            <a:cs typeface="Segoe UI" panose="020B0502040204020203" pitchFamily="34" charset="0"/>
          </a:endParaRPr>
        </a:p>
      </xdr:txBody>
    </xdr:sp>
    <xdr:clientData/>
  </xdr:twoCellAnchor>
  <xdr:twoCellAnchor editAs="oneCell">
    <xdr:from>
      <xdr:col>1</xdr:col>
      <xdr:colOff>26958</xdr:colOff>
      <xdr:row>18</xdr:row>
      <xdr:rowOff>44929</xdr:rowOff>
    </xdr:from>
    <xdr:to>
      <xdr:col>2</xdr:col>
      <xdr:colOff>36842</xdr:colOff>
      <xdr:row>22</xdr:row>
      <xdr:rowOff>85006</xdr:rowOff>
    </xdr:to>
    <xdr:pic>
      <xdr:nvPicPr>
        <xdr:cNvPr id="37" name="Graphic 2" descr="Abacus with solid fill">
          <a:extLst>
            <a:ext uri="{FF2B5EF4-FFF2-40B4-BE49-F238E27FC236}">
              <a16:creationId xmlns:a16="http://schemas.microsoft.com/office/drawing/2014/main" id="{11C57DA8-2762-4479-A967-CD257FBAB9CE}"/>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rot="20394879">
          <a:off x="134788" y="4546839"/>
          <a:ext cx="809625" cy="866775"/>
        </a:xfrm>
        <a:prstGeom prst="rect">
          <a:avLst/>
        </a:prstGeom>
      </xdr:spPr>
    </xdr:pic>
    <xdr:clientData/>
  </xdr:twoCellAnchor>
  <xdr:twoCellAnchor>
    <xdr:from>
      <xdr:col>6</xdr:col>
      <xdr:colOff>512194</xdr:colOff>
      <xdr:row>21</xdr:row>
      <xdr:rowOff>72475</xdr:rowOff>
    </xdr:from>
    <xdr:to>
      <xdr:col>11</xdr:col>
      <xdr:colOff>566109</xdr:colOff>
      <xdr:row>27</xdr:row>
      <xdr:rowOff>53916</xdr:rowOff>
    </xdr:to>
    <xdr:sp macro="" textlink="">
      <xdr:nvSpPr>
        <xdr:cNvPr id="38" name="Rectangle 37">
          <a:extLst>
            <a:ext uri="{FF2B5EF4-FFF2-40B4-BE49-F238E27FC236}">
              <a16:creationId xmlns:a16="http://schemas.microsoft.com/office/drawing/2014/main" id="{E2A48AB4-9606-EA5B-3187-330D9AB54ED7}"/>
            </a:ext>
          </a:extLst>
        </xdr:cNvPr>
        <xdr:cNvSpPr/>
      </xdr:nvSpPr>
      <xdr:spPr>
        <a:xfrm>
          <a:off x="4115519" y="5194409"/>
          <a:ext cx="2929387" cy="122148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oAutofit/>
        </a:bodyPr>
        <a:lstStyle/>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LA      National </a:t>
          </a:r>
          <a:r>
            <a:rPr lang="en-GB" sz="1100">
              <a:solidFill>
                <a:srgbClr val="FFFFFF"/>
              </a:solidFill>
              <a:effectLst/>
              <a:latin typeface="Segoe UI" panose="020B0502040204020203" pitchFamily="34" charset="0"/>
              <a:ea typeface="Calibri" panose="020F0502020204030204" pitchFamily="34" charset="0"/>
              <a:cs typeface="Segoe UI" panose="020B0502040204020203" pitchFamily="34" charset="0"/>
            </a:rPr>
            <a:t>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No SEN 	64          69</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SEN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14</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18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EHCP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7 </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7 </a:t>
          </a:r>
          <a:endParaRPr lang="en-GB" sz="1100">
            <a:effectLst/>
            <a:latin typeface="Segoe UI" panose="020B0502040204020203" pitchFamily="34" charset="0"/>
            <a:ea typeface="Calibri" panose="020F0502020204030204" pitchFamily="34" charset="0"/>
            <a:cs typeface="Segoe UI" panose="020B0502040204020203" pitchFamily="34"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Pupils with SEN Support     </a:t>
          </a:r>
          <a:r>
            <a:rPr lang="en-GB" sz="1100">
              <a:solidFill>
                <a:srgbClr val="FF0000"/>
              </a:solidFill>
              <a:effectLst/>
              <a:latin typeface="Segoe UI" panose="020B0502040204020203" pitchFamily="34" charset="0"/>
              <a:ea typeface="Calibri" panose="020F0502020204030204" pitchFamily="34" charset="0"/>
              <a:cs typeface="Segoe UI" panose="020B0502040204020203" pitchFamily="34" charset="0"/>
            </a:rPr>
            <a:t>16</a:t>
          </a:r>
          <a:r>
            <a:rPr lang="en-GB" sz="1100">
              <a:solidFill>
                <a:srgbClr val="7F7F7F"/>
              </a:solidFill>
              <a:effectLst/>
              <a:latin typeface="Segoe UI" panose="020B0502040204020203" pitchFamily="34" charset="0"/>
              <a:ea typeface="Calibri" panose="020F0502020204030204" pitchFamily="34" charset="0"/>
              <a:cs typeface="Segoe UI" panose="020B0502040204020203" pitchFamily="34" charset="0"/>
            </a:rPr>
            <a:t>          21</a:t>
          </a:r>
          <a:endParaRPr lang="en-GB" sz="1100">
            <a:effectLst/>
            <a:latin typeface="Segoe UI" panose="020B0502040204020203" pitchFamily="34" charset="0"/>
            <a:ea typeface="Calibri" panose="020F0502020204030204" pitchFamily="34" charset="0"/>
            <a:cs typeface="Segoe UI" panose="020B0502040204020203" pitchFamily="34" charset="0"/>
          </a:endParaRPr>
        </a:p>
      </xdr:txBody>
    </xdr:sp>
    <xdr:clientData/>
  </xdr:twoCellAnchor>
  <xdr:twoCellAnchor>
    <xdr:from>
      <xdr:col>7</xdr:col>
      <xdr:colOff>44930</xdr:colOff>
      <xdr:row>17</xdr:row>
      <xdr:rowOff>296533</xdr:rowOff>
    </xdr:from>
    <xdr:to>
      <xdr:col>11</xdr:col>
      <xdr:colOff>5213</xdr:colOff>
      <xdr:row>21</xdr:row>
      <xdr:rowOff>53915</xdr:rowOff>
    </xdr:to>
    <xdr:sp macro="" textlink="">
      <xdr:nvSpPr>
        <xdr:cNvPr id="39" name="TextBox 8">
          <a:extLst>
            <a:ext uri="{FF2B5EF4-FFF2-40B4-BE49-F238E27FC236}">
              <a16:creationId xmlns:a16="http://schemas.microsoft.com/office/drawing/2014/main" id="{CCE52CAE-3F17-C617-A239-9D0C9E3F84D2}"/>
            </a:ext>
          </a:extLst>
        </xdr:cNvPr>
        <xdr:cNvSpPr txBox="1"/>
      </xdr:nvSpPr>
      <xdr:spPr>
        <a:xfrm>
          <a:off x="4196392" y="4483939"/>
          <a:ext cx="2287618" cy="6919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2022 KS2 Pupils working at, or above, the expected standard across Reading, Writing and Maths (RWM)</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10</xdr:col>
      <xdr:colOff>718868</xdr:colOff>
      <xdr:row>18</xdr:row>
      <xdr:rowOff>8988</xdr:rowOff>
    </xdr:from>
    <xdr:to>
      <xdr:col>11</xdr:col>
      <xdr:colOff>726325</xdr:colOff>
      <xdr:row>21</xdr:row>
      <xdr:rowOff>89860</xdr:rowOff>
    </xdr:to>
    <xdr:grpSp>
      <xdr:nvGrpSpPr>
        <xdr:cNvPr id="40" name="Group 39">
          <a:extLst>
            <a:ext uri="{FF2B5EF4-FFF2-40B4-BE49-F238E27FC236}">
              <a16:creationId xmlns:a16="http://schemas.microsoft.com/office/drawing/2014/main" id="{1C8FFCA7-6EC5-EDEF-3EE5-C9770AF69594}"/>
            </a:ext>
          </a:extLst>
        </xdr:cNvPr>
        <xdr:cNvGrpSpPr/>
      </xdr:nvGrpSpPr>
      <xdr:grpSpPr>
        <a:xfrm>
          <a:off x="7005787" y="4514073"/>
          <a:ext cx="729500" cy="694546"/>
          <a:chOff x="6168026" y="16240"/>
          <a:chExt cx="1906185" cy="1478938"/>
        </a:xfrm>
      </xdr:grpSpPr>
      <xdr:pic>
        <xdr:nvPicPr>
          <xdr:cNvPr id="41" name="Graphic 16" descr="Books">
            <a:extLst>
              <a:ext uri="{FF2B5EF4-FFF2-40B4-BE49-F238E27FC236}">
                <a16:creationId xmlns:a16="http://schemas.microsoft.com/office/drawing/2014/main" id="{4A2853AD-39CA-2C45-E6CF-0824770B4576}"/>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 uri="{96DAC541-7B7A-43D3-8B79-37D633B846F1}">
                <asvg:svgBlip xmlns:asvg="http://schemas.microsoft.com/office/drawing/2016/SVG/main" r:embed="rId12"/>
              </a:ext>
            </a:extLst>
          </a:blip>
          <a:stretch>
            <a:fillRect/>
          </a:stretch>
        </xdr:blipFill>
        <xdr:spPr>
          <a:xfrm>
            <a:off x="6168026" y="96869"/>
            <a:ext cx="1046884" cy="1029112"/>
          </a:xfrm>
          <a:prstGeom prst="rect">
            <a:avLst/>
          </a:prstGeom>
        </xdr:spPr>
      </xdr:pic>
      <xdr:pic>
        <xdr:nvPicPr>
          <xdr:cNvPr id="42" name="Graphic 17" descr="Pencil">
            <a:extLst>
              <a:ext uri="{FF2B5EF4-FFF2-40B4-BE49-F238E27FC236}">
                <a16:creationId xmlns:a16="http://schemas.microsoft.com/office/drawing/2014/main" id="{8AE5F599-92C9-178B-2CF1-1803FF1CAAD6}"/>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 uri="{96DAC541-7B7A-43D3-8B79-37D633B846F1}">
                <asvg:svgBlip xmlns:asvg="http://schemas.microsoft.com/office/drawing/2016/SVG/main" r:embed="rId14"/>
              </a:ext>
            </a:extLst>
          </a:blip>
          <a:stretch>
            <a:fillRect/>
          </a:stretch>
        </xdr:blipFill>
        <xdr:spPr>
          <a:xfrm rot="1450622">
            <a:off x="6457810" y="681043"/>
            <a:ext cx="828194" cy="814135"/>
          </a:xfrm>
          <a:prstGeom prst="rect">
            <a:avLst/>
          </a:prstGeom>
        </xdr:spPr>
      </xdr:pic>
      <xdr:pic>
        <xdr:nvPicPr>
          <xdr:cNvPr id="43" name="Graphic 18" descr="Calculator">
            <a:extLst>
              <a:ext uri="{FF2B5EF4-FFF2-40B4-BE49-F238E27FC236}">
                <a16:creationId xmlns:a16="http://schemas.microsoft.com/office/drawing/2014/main" id="{23057F46-26AF-AD7B-15D4-4E1E3948EDDC}"/>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 uri="{96DAC541-7B7A-43D3-8B79-37D633B846F1}">
                <asvg:svgBlip xmlns:asvg="http://schemas.microsoft.com/office/drawing/2016/SVG/main" r:embed="rId16"/>
              </a:ext>
            </a:extLst>
          </a:blip>
          <a:stretch>
            <a:fillRect/>
          </a:stretch>
        </xdr:blipFill>
        <xdr:spPr>
          <a:xfrm rot="20773370">
            <a:off x="7027327" y="16240"/>
            <a:ext cx="1046884" cy="1029112"/>
          </a:xfrm>
          <a:prstGeom prst="rect">
            <a:avLst/>
          </a:prstGeom>
        </xdr:spPr>
      </xdr:pic>
    </xdr:grpSp>
    <xdr:clientData/>
  </xdr:twoCellAnchor>
  <xdr:twoCellAnchor>
    <xdr:from>
      <xdr:col>1</xdr:col>
      <xdr:colOff>188703</xdr:colOff>
      <xdr:row>31</xdr:row>
      <xdr:rowOff>51303</xdr:rowOff>
    </xdr:from>
    <xdr:to>
      <xdr:col>4</xdr:col>
      <xdr:colOff>754812</xdr:colOff>
      <xdr:row>36</xdr:row>
      <xdr:rowOff>170731</xdr:rowOff>
    </xdr:to>
    <xdr:sp macro="" textlink="">
      <xdr:nvSpPr>
        <xdr:cNvPr id="44" name="Rectangle 43">
          <a:extLst>
            <a:ext uri="{FF2B5EF4-FFF2-40B4-BE49-F238E27FC236}">
              <a16:creationId xmlns:a16="http://schemas.microsoft.com/office/drawing/2014/main" id="{AB963E7E-8D65-60E5-AB8A-EABF4C875150}"/>
            </a:ext>
          </a:extLst>
        </xdr:cNvPr>
        <xdr:cNvSpPr/>
      </xdr:nvSpPr>
      <xdr:spPr>
        <a:xfrm>
          <a:off x="296533" y="7239982"/>
          <a:ext cx="2965331" cy="115280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oAutofit/>
        </a:bodyPr>
        <a:lstStyle/>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LA      National </a:t>
          </a:r>
          <a:r>
            <a:rPr lang="en-GB" sz="1100">
              <a:solidFill>
                <a:srgbClr val="FFFFFF"/>
              </a:solidFill>
              <a:effectLst/>
              <a:latin typeface="Segoe UI" panose="020B0502040204020203" pitchFamily="34" charset="0"/>
              <a:ea typeface="Calibri" panose="020F0502020204030204" pitchFamily="34" charset="0"/>
              <a:cs typeface="Times New Roman" panose="02020603050405020304" pitchFamily="18" charset="0"/>
            </a:rPr>
            <a:t>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No SEN 	75          76</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SEN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31</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32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EHCP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10</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13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SEN Support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41</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39</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xdr:col>
      <xdr:colOff>89859</xdr:colOff>
      <xdr:row>28</xdr:row>
      <xdr:rowOff>198227</xdr:rowOff>
    </xdr:from>
    <xdr:to>
      <xdr:col>4</xdr:col>
      <xdr:colOff>100462</xdr:colOff>
      <xdr:row>31</xdr:row>
      <xdr:rowOff>130019</xdr:rowOff>
    </xdr:to>
    <xdr:sp macro="" textlink="">
      <xdr:nvSpPr>
        <xdr:cNvPr id="45" name="TextBox 10">
          <a:extLst>
            <a:ext uri="{FF2B5EF4-FFF2-40B4-BE49-F238E27FC236}">
              <a16:creationId xmlns:a16="http://schemas.microsoft.com/office/drawing/2014/main" id="{1374AAD2-6FF8-181B-B433-653F23018C79}"/>
            </a:ext>
          </a:extLst>
        </xdr:cNvPr>
        <xdr:cNvSpPr txBox="1"/>
      </xdr:nvSpPr>
      <xdr:spPr>
        <a:xfrm>
          <a:off x="197689" y="6766883"/>
          <a:ext cx="2409825" cy="5518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2022* KS4 Pupils Achievement at GCSE - 9-4 in English and Maths</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6</xdr:col>
      <xdr:colOff>422335</xdr:colOff>
      <xdr:row>28</xdr:row>
      <xdr:rowOff>197688</xdr:rowOff>
    </xdr:from>
    <xdr:to>
      <xdr:col>11</xdr:col>
      <xdr:colOff>47530</xdr:colOff>
      <xdr:row>32</xdr:row>
      <xdr:rowOff>94255</xdr:rowOff>
    </xdr:to>
    <xdr:sp macro="" textlink="">
      <xdr:nvSpPr>
        <xdr:cNvPr id="46" name="TextBox 11">
          <a:extLst>
            <a:ext uri="{FF2B5EF4-FFF2-40B4-BE49-F238E27FC236}">
              <a16:creationId xmlns:a16="http://schemas.microsoft.com/office/drawing/2014/main" id="{6B55C267-9A85-DF49-88FB-A88E51BE3460}"/>
            </a:ext>
          </a:extLst>
        </xdr:cNvPr>
        <xdr:cNvSpPr txBox="1"/>
      </xdr:nvSpPr>
      <xdr:spPr>
        <a:xfrm>
          <a:off x="4025660" y="6766344"/>
          <a:ext cx="2500667" cy="723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2022* KS4 Progress 8 Score - Progress between age 11 and 16 across 8 areas </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6</xdr:col>
      <xdr:colOff>440308</xdr:colOff>
      <xdr:row>31</xdr:row>
      <xdr:rowOff>59558</xdr:rowOff>
    </xdr:from>
    <xdr:to>
      <xdr:col>11</xdr:col>
      <xdr:colOff>449292</xdr:colOff>
      <xdr:row>37</xdr:row>
      <xdr:rowOff>1</xdr:rowOff>
    </xdr:to>
    <xdr:sp macro="" textlink="">
      <xdr:nvSpPr>
        <xdr:cNvPr id="47" name="Rectangle 46">
          <a:extLst>
            <a:ext uri="{FF2B5EF4-FFF2-40B4-BE49-F238E27FC236}">
              <a16:creationId xmlns:a16="http://schemas.microsoft.com/office/drawing/2014/main" id="{400A065E-F8BC-4275-AE54-36E8F8C241EE}"/>
            </a:ext>
          </a:extLst>
        </xdr:cNvPr>
        <xdr:cNvSpPr/>
      </xdr:nvSpPr>
      <xdr:spPr>
        <a:xfrm>
          <a:off x="4043633" y="7248237"/>
          <a:ext cx="2884456" cy="118049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oAutofit/>
        </a:bodyPr>
        <a:lstStyle/>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LA      National </a:t>
          </a:r>
          <a:r>
            <a:rPr lang="en-GB" sz="1100">
              <a:solidFill>
                <a:srgbClr val="FFFFFF"/>
              </a:solidFill>
              <a:effectLst/>
              <a:latin typeface="Segoe UI" panose="020B0502040204020203" pitchFamily="34" charset="0"/>
              <a:ea typeface="Calibri" panose="020F0502020204030204" pitchFamily="34" charset="0"/>
              <a:cs typeface="Times New Roman" panose="02020603050405020304" pitchFamily="18" charset="0"/>
            </a:rPr>
            <a:t>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No SEN 	0.02       0.10</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SEN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-0.64</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-0.69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EHCP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-1.33</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-1.33 </a:t>
          </a:r>
          <a:endParaRPr lang="en-GB" sz="1100">
            <a:effectLst/>
            <a:ea typeface="Calibri" panose="020F0502020204030204" pitchFamily="34" charset="0"/>
            <a:cs typeface="Times New Roman" panose="02020603050405020304" pitchFamily="18" charset="0"/>
          </a:endParaRPr>
        </a:p>
        <a:p>
          <a:pPr>
            <a:lnSpc>
              <a:spcPct val="100000"/>
            </a:lnSpc>
            <a:spcBef>
              <a:spcPts val="100"/>
            </a:spcBef>
            <a:spcAft>
              <a:spcPts val="1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Pupils with SEN Support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-0.35</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-0.47</a:t>
          </a:r>
          <a:endParaRPr lang="en-GB" sz="1100">
            <a:effectLst/>
            <a:ea typeface="Calibri" panose="020F0502020204030204" pitchFamily="34" charset="0"/>
            <a:cs typeface="Times New Roman" panose="02020603050405020304" pitchFamily="18" charset="0"/>
          </a:endParaRPr>
        </a:p>
      </xdr:txBody>
    </xdr:sp>
    <xdr:clientData/>
  </xdr:twoCellAnchor>
  <xdr:twoCellAnchor editAs="oneCell">
    <xdr:from>
      <xdr:col>3</xdr:col>
      <xdr:colOff>736234</xdr:colOff>
      <xdr:row>27</xdr:row>
      <xdr:rowOff>117187</xdr:rowOff>
    </xdr:from>
    <xdr:to>
      <xdr:col>5</xdr:col>
      <xdr:colOff>63942</xdr:colOff>
      <xdr:row>32</xdr:row>
      <xdr:rowOff>26173</xdr:rowOff>
    </xdr:to>
    <xdr:pic>
      <xdr:nvPicPr>
        <xdr:cNvPr id="48" name="Graphic 3" descr="Diploma roll with solid fill">
          <a:extLst>
            <a:ext uri="{FF2B5EF4-FFF2-40B4-BE49-F238E27FC236}">
              <a16:creationId xmlns:a16="http://schemas.microsoft.com/office/drawing/2014/main" id="{9EAD6342-5AE4-409F-B484-4D60212AF674}"/>
            </a:ext>
          </a:extLst>
        </xdr:cNvPr>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 uri="{96DAC541-7B7A-43D3-8B79-37D633B846F1}">
              <asvg:svgBlip xmlns:asvg="http://schemas.microsoft.com/office/drawing/2016/SVG/main" r:embed="rId18"/>
            </a:ext>
          </a:extLst>
        </a:blip>
        <a:stretch>
          <a:fillRect/>
        </a:stretch>
      </xdr:blipFill>
      <xdr:spPr>
        <a:xfrm rot="19857007">
          <a:off x="2443545" y="6479168"/>
          <a:ext cx="852667" cy="942359"/>
        </a:xfrm>
        <a:prstGeom prst="rect">
          <a:avLst/>
        </a:prstGeom>
      </xdr:spPr>
    </xdr:pic>
    <xdr:clientData/>
  </xdr:twoCellAnchor>
  <xdr:twoCellAnchor editAs="oneCell">
    <xdr:from>
      <xdr:col>11</xdr:col>
      <xdr:colOff>58604</xdr:colOff>
      <xdr:row>28</xdr:row>
      <xdr:rowOff>89858</xdr:rowOff>
    </xdr:from>
    <xdr:to>
      <xdr:col>11</xdr:col>
      <xdr:colOff>716589</xdr:colOff>
      <xdr:row>31</xdr:row>
      <xdr:rowOff>116816</xdr:rowOff>
    </xdr:to>
    <xdr:pic>
      <xdr:nvPicPr>
        <xdr:cNvPr id="49" name="Graphic 2" descr="Upward trend">
          <a:extLst>
            <a:ext uri="{FF2B5EF4-FFF2-40B4-BE49-F238E27FC236}">
              <a16:creationId xmlns:a16="http://schemas.microsoft.com/office/drawing/2014/main" id="{6C6F8746-DF32-4828-B5DA-3090053DDF15}"/>
            </a:ext>
          </a:extLst>
        </xdr:cNvPr>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 uri="{96DAC541-7B7A-43D3-8B79-37D633B846F1}">
              <asvg:svgBlip xmlns:asvg="http://schemas.microsoft.com/office/drawing/2016/SVG/main" r:embed="rId20"/>
            </a:ext>
          </a:extLst>
        </a:blip>
        <a:stretch>
          <a:fillRect/>
        </a:stretch>
      </xdr:blipFill>
      <xdr:spPr>
        <a:xfrm>
          <a:off x="8163840" y="6658514"/>
          <a:ext cx="651635" cy="646981"/>
        </a:xfrm>
        <a:prstGeom prst="rect">
          <a:avLst/>
        </a:prstGeom>
      </xdr:spPr>
    </xdr:pic>
    <xdr:clientData/>
  </xdr:twoCellAnchor>
  <xdr:twoCellAnchor editAs="oneCell">
    <xdr:from>
      <xdr:col>3</xdr:col>
      <xdr:colOff>718869</xdr:colOff>
      <xdr:row>42</xdr:row>
      <xdr:rowOff>53914</xdr:rowOff>
    </xdr:from>
    <xdr:to>
      <xdr:col>4</xdr:col>
      <xdr:colOff>687478</xdr:colOff>
      <xdr:row>45</xdr:row>
      <xdr:rowOff>409885</xdr:rowOff>
    </xdr:to>
    <xdr:pic>
      <xdr:nvPicPr>
        <xdr:cNvPr id="56" name="Picture 55">
          <a:extLst>
            <a:ext uri="{FF2B5EF4-FFF2-40B4-BE49-F238E27FC236}">
              <a16:creationId xmlns:a16="http://schemas.microsoft.com/office/drawing/2014/main" id="{27660013-3CBD-8C4B-0371-FA824802F62A}"/>
            </a:ext>
          </a:extLst>
        </xdr:cNvPr>
        <xdr:cNvPicPr>
          <a:picLocks noChangeAspect="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2426180" y="9839504"/>
          <a:ext cx="768350" cy="969645"/>
        </a:xfrm>
        <a:prstGeom prst="rect">
          <a:avLst/>
        </a:prstGeom>
        <a:noFill/>
      </xdr:spPr>
    </xdr:pic>
    <xdr:clientData/>
  </xdr:twoCellAnchor>
  <xdr:twoCellAnchor>
    <xdr:from>
      <xdr:col>1</xdr:col>
      <xdr:colOff>62901</xdr:colOff>
      <xdr:row>37</xdr:row>
      <xdr:rowOff>0</xdr:rowOff>
    </xdr:from>
    <xdr:to>
      <xdr:col>2</xdr:col>
      <xdr:colOff>606185</xdr:colOff>
      <xdr:row>37</xdr:row>
      <xdr:rowOff>200025</xdr:rowOff>
    </xdr:to>
    <xdr:sp macro="" textlink="">
      <xdr:nvSpPr>
        <xdr:cNvPr id="57" name="Rectangle 56">
          <a:extLst>
            <a:ext uri="{FF2B5EF4-FFF2-40B4-BE49-F238E27FC236}">
              <a16:creationId xmlns:a16="http://schemas.microsoft.com/office/drawing/2014/main" id="{7B168556-E3BD-4C36-B8EC-35D9D333039C}"/>
            </a:ext>
          </a:extLst>
        </xdr:cNvPr>
        <xdr:cNvSpPr/>
      </xdr:nvSpPr>
      <xdr:spPr>
        <a:xfrm>
          <a:off x="170731" y="8428726"/>
          <a:ext cx="1343025"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t"/>
        <a:lstStyle/>
        <a:p>
          <a:pPr>
            <a:lnSpc>
              <a:spcPct val="107000"/>
            </a:lnSpc>
            <a:spcAft>
              <a:spcPts val="800"/>
            </a:spcAft>
          </a:pPr>
          <a:r>
            <a:rPr lang="en-GB" sz="1100">
              <a:solidFill>
                <a:srgbClr val="7F7F7F"/>
              </a:solidFill>
              <a:effectLst/>
              <a:ea typeface="Calibri" panose="020F0502020204030204" pitchFamily="34" charset="0"/>
              <a:cs typeface="Times New Roman" panose="02020603050405020304" pitchFamily="18" charset="0"/>
            </a:rPr>
            <a:t>*Provisional results</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2</xdr:col>
      <xdr:colOff>311808</xdr:colOff>
      <xdr:row>50</xdr:row>
      <xdr:rowOff>152760</xdr:rowOff>
    </xdr:from>
    <xdr:to>
      <xdr:col>8</xdr:col>
      <xdr:colOff>170730</xdr:colOff>
      <xdr:row>56</xdr:row>
      <xdr:rowOff>179538</xdr:rowOff>
    </xdr:to>
    <xdr:sp macro="" textlink="">
      <xdr:nvSpPr>
        <xdr:cNvPr id="58" name="Rectangle 57">
          <a:extLst>
            <a:ext uri="{FF2B5EF4-FFF2-40B4-BE49-F238E27FC236}">
              <a16:creationId xmlns:a16="http://schemas.microsoft.com/office/drawing/2014/main" id="{AF6A9474-84FF-70F0-B15F-9F6B015BFCF4}"/>
            </a:ext>
          </a:extLst>
        </xdr:cNvPr>
        <xdr:cNvSpPr/>
      </xdr:nvSpPr>
      <xdr:spPr>
        <a:xfrm>
          <a:off x="1219379" y="12059010"/>
          <a:ext cx="3821681" cy="165321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Under 18s	 </a:t>
          </a:r>
          <a:r>
            <a:rPr lang="en-GB" sz="1100">
              <a:solidFill>
                <a:srgbClr val="FFFFFF"/>
              </a:solidFill>
              <a:effectLst/>
              <a:latin typeface="Segoe UI" panose="020B0502040204020203" pitchFamily="34" charset="0"/>
              <a:ea typeface="Calibri" panose="020F0502020204030204" pitchFamily="34" charset="0"/>
              <a:cs typeface="Times New Roman" panose="02020603050405020304" pitchFamily="18" charset="0"/>
            </a:rPr>
            <a:t>  </a:t>
          </a:r>
          <a:endParaRPr lang="en-GB" sz="1100">
            <a:effectLst/>
            <a:ea typeface="Calibri" panose="020F0502020204030204" pitchFamily="34" charset="0"/>
            <a:cs typeface="Times New Roman" panose="02020603050405020304" pitchFamily="18" charset="0"/>
          </a:endParaRPr>
        </a:p>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Emergency referrals assessed within 4 hours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87.5%</a:t>
          </a:r>
          <a:endParaRPr lang="en-GB" sz="1100">
            <a:effectLst/>
            <a:ea typeface="Calibri" panose="020F0502020204030204" pitchFamily="34" charset="0"/>
            <a:cs typeface="Times New Roman" panose="02020603050405020304" pitchFamily="18" charset="0"/>
          </a:endParaRPr>
        </a:p>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Emergency referrals assessed within 28 days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40.0%</a:t>
          </a:r>
          <a:endParaRPr lang="en-GB" sz="1100">
            <a:effectLst/>
            <a:ea typeface="Calibri" panose="020F0502020204030204" pitchFamily="34" charset="0"/>
            <a:cs typeface="Times New Roman" panose="02020603050405020304" pitchFamily="18" charset="0"/>
          </a:endParaRPr>
        </a:p>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Emergency treated within standard (18 Weeks)       </a:t>
          </a:r>
          <a:r>
            <a:rPr lang="en-GB" sz="1100">
              <a:solidFill>
                <a:srgbClr val="FF0000"/>
              </a:solidFill>
              <a:effectLst/>
              <a:latin typeface="Segoe UI" panose="020B0502040204020203" pitchFamily="34" charset="0"/>
              <a:ea typeface="Calibri" panose="020F0502020204030204" pitchFamily="34" charset="0"/>
              <a:cs typeface="Times New Roman" panose="02020603050405020304" pitchFamily="18" charset="0"/>
            </a:rPr>
            <a:t>67.6%</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xdr:col>
      <xdr:colOff>234615</xdr:colOff>
      <xdr:row>56</xdr:row>
      <xdr:rowOff>198588</xdr:rowOff>
    </xdr:from>
    <xdr:to>
      <xdr:col>9</xdr:col>
      <xdr:colOff>0</xdr:colOff>
      <xdr:row>60</xdr:row>
      <xdr:rowOff>95790</xdr:rowOff>
    </xdr:to>
    <xdr:sp macro="" textlink="">
      <xdr:nvSpPr>
        <xdr:cNvPr id="59" name="Rectangle 58">
          <a:extLst>
            <a:ext uri="{FF2B5EF4-FFF2-40B4-BE49-F238E27FC236}">
              <a16:creationId xmlns:a16="http://schemas.microsoft.com/office/drawing/2014/main" id="{44E3FE85-DF73-01E6-9D67-C6985AC20A43}"/>
            </a:ext>
          </a:extLst>
        </xdr:cNvPr>
        <xdr:cNvSpPr/>
      </xdr:nvSpPr>
      <xdr:spPr>
        <a:xfrm>
          <a:off x="342445" y="13731277"/>
          <a:ext cx="5076022" cy="7239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18 and over	 </a:t>
          </a:r>
          <a:r>
            <a:rPr lang="en-GB" sz="1100">
              <a:solidFill>
                <a:srgbClr val="FFFFFF"/>
              </a:solidFill>
              <a:effectLst/>
              <a:latin typeface="Segoe UI" panose="020B0502040204020203" pitchFamily="34" charset="0"/>
              <a:ea typeface="Calibri" panose="020F0502020204030204" pitchFamily="34" charset="0"/>
              <a:cs typeface="Times New Roman" panose="02020603050405020304" pitchFamily="18" charset="0"/>
            </a:rPr>
            <a:t>  </a:t>
          </a:r>
          <a:endParaRPr lang="en-GB" sz="1100">
            <a:effectLst/>
            <a:ea typeface="Calibri" panose="020F0502020204030204" pitchFamily="34" charset="0"/>
            <a:cs typeface="Times New Roman" panose="02020603050405020304" pitchFamily="18" charset="0"/>
          </a:endParaRPr>
        </a:p>
        <a:p>
          <a:pPr>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Referrals for service users treated within standard CYFP service line  </a:t>
          </a:r>
          <a:r>
            <a:rPr lang="en-GB" sz="1100">
              <a:solidFill>
                <a:srgbClr val="00B050"/>
              </a:solidFill>
              <a:effectLst/>
              <a:latin typeface="Segoe UI" panose="020B0502040204020203" pitchFamily="34" charset="0"/>
              <a:ea typeface="Calibri" panose="020F0502020204030204" pitchFamily="34" charset="0"/>
              <a:cs typeface="Times New Roman" panose="02020603050405020304" pitchFamily="18" charset="0"/>
            </a:rPr>
            <a:t>93.9</a:t>
          </a: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a:t>
          </a:r>
          <a:endParaRPr lang="en-GB" sz="1100">
            <a:effectLst/>
            <a:ea typeface="Calibri" panose="020F0502020204030204" pitchFamily="34" charset="0"/>
            <a:cs typeface="Times New Roman" panose="02020603050405020304" pitchFamily="18" charset="0"/>
          </a:endParaRPr>
        </a:p>
      </xdr:txBody>
    </xdr:sp>
    <xdr:clientData/>
  </xdr:twoCellAnchor>
  <xdr:twoCellAnchor editAs="oneCell">
    <xdr:from>
      <xdr:col>1</xdr:col>
      <xdr:colOff>206675</xdr:colOff>
      <xdr:row>51</xdr:row>
      <xdr:rowOff>41336</xdr:rowOff>
    </xdr:from>
    <xdr:to>
      <xdr:col>2</xdr:col>
      <xdr:colOff>321334</xdr:colOff>
      <xdr:row>53</xdr:row>
      <xdr:rowOff>542387</xdr:rowOff>
    </xdr:to>
    <xdr:pic>
      <xdr:nvPicPr>
        <xdr:cNvPr id="60" name="Graphic 1" descr="Door Open with solid fill">
          <a:extLst>
            <a:ext uri="{FF2B5EF4-FFF2-40B4-BE49-F238E27FC236}">
              <a16:creationId xmlns:a16="http://schemas.microsoft.com/office/drawing/2014/main" id="{BD8B6C4E-002B-F35D-D9DB-40C39F7143BC}"/>
            </a:ext>
          </a:extLst>
        </xdr:cNvPr>
        <xdr:cNvPicPr>
          <a:picLocks noChangeAspect="1"/>
        </xdr:cNvPicPr>
      </xdr:nvPicPr>
      <xdr:blipFill>
        <a:blip xmlns:r="http://schemas.openxmlformats.org/officeDocument/2006/relationships" r:embed="rId22">
          <a:extLst>
            <a:ext uri="{28A0092B-C50C-407E-A947-70E740481C1C}">
              <a14:useLocalDpi xmlns:a14="http://schemas.microsoft.com/office/drawing/2010/main" val="0"/>
            </a:ext>
            <a:ext uri="{96DAC541-7B7A-43D3-8B79-37D633B846F1}">
              <asvg:svgBlip xmlns:asvg="http://schemas.microsoft.com/office/drawing/2016/SVG/main" r:embed="rId23"/>
            </a:ext>
          </a:extLst>
        </a:blip>
        <a:stretch>
          <a:fillRect/>
        </a:stretch>
      </xdr:blipFill>
      <xdr:spPr>
        <a:xfrm>
          <a:off x="314505" y="11938600"/>
          <a:ext cx="914400" cy="914400"/>
        </a:xfrm>
        <a:prstGeom prst="rect">
          <a:avLst/>
        </a:prstGeom>
      </xdr:spPr>
    </xdr:pic>
    <xdr:clientData/>
  </xdr:twoCellAnchor>
  <xdr:twoCellAnchor>
    <xdr:from>
      <xdr:col>6</xdr:col>
      <xdr:colOff>5752</xdr:colOff>
      <xdr:row>50</xdr:row>
      <xdr:rowOff>206314</xdr:rowOff>
    </xdr:from>
    <xdr:to>
      <xdr:col>7</xdr:col>
      <xdr:colOff>539151</xdr:colOff>
      <xdr:row>51</xdr:row>
      <xdr:rowOff>161745</xdr:rowOff>
    </xdr:to>
    <xdr:sp macro="" textlink="">
      <xdr:nvSpPr>
        <xdr:cNvPr id="61" name="Rectangle 60">
          <a:extLst>
            <a:ext uri="{FF2B5EF4-FFF2-40B4-BE49-F238E27FC236}">
              <a16:creationId xmlns:a16="http://schemas.microsoft.com/office/drawing/2014/main" id="{37244EF2-0439-40FC-A7EF-4905AE83AFC9}"/>
            </a:ext>
          </a:extLst>
        </xdr:cNvPr>
        <xdr:cNvSpPr/>
      </xdr:nvSpPr>
      <xdr:spPr>
        <a:xfrm>
          <a:off x="3779809" y="12112564"/>
          <a:ext cx="1081535" cy="16210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t"/>
        <a:lstStyle/>
        <a:p>
          <a:pPr>
            <a:lnSpc>
              <a:spcPct val="107000"/>
            </a:lnSpc>
            <a:spcAft>
              <a:spcPts val="800"/>
            </a:spcAft>
          </a:pPr>
          <a:r>
            <a:rPr lang="en-GB" sz="1100">
              <a:solidFill>
                <a:srgbClr val="7F7F7F"/>
              </a:solidFill>
              <a:effectLst/>
              <a:ea typeface="Calibri" panose="020F0502020204030204" pitchFamily="34" charset="0"/>
              <a:cs typeface="Times New Roman" panose="02020603050405020304" pitchFamily="18" charset="0"/>
            </a:rPr>
            <a:t>November 2022</a:t>
          </a:r>
          <a:endParaRPr lang="en-GB" sz="1100">
            <a:effectLst/>
            <a:ea typeface="Calibri" panose="020F0502020204030204" pitchFamily="34" charset="0"/>
            <a:cs typeface="Times New Roman" panose="02020603050405020304" pitchFamily="18" charset="0"/>
          </a:endParaRPr>
        </a:p>
      </xdr:txBody>
    </xdr:sp>
    <xdr:clientData/>
  </xdr:twoCellAnchor>
  <xdr:twoCellAnchor editAs="oneCell">
    <xdr:from>
      <xdr:col>1</xdr:col>
      <xdr:colOff>224646</xdr:colOff>
      <xdr:row>64</xdr:row>
      <xdr:rowOff>89858</xdr:rowOff>
    </xdr:from>
    <xdr:to>
      <xdr:col>7</xdr:col>
      <xdr:colOff>392742</xdr:colOff>
      <xdr:row>75</xdr:row>
      <xdr:rowOff>162991</xdr:rowOff>
    </xdr:to>
    <xdr:pic>
      <xdr:nvPicPr>
        <xdr:cNvPr id="67" name="Picture 66">
          <a:extLst>
            <a:ext uri="{FF2B5EF4-FFF2-40B4-BE49-F238E27FC236}">
              <a16:creationId xmlns:a16="http://schemas.microsoft.com/office/drawing/2014/main" id="{C5569405-A93B-2AD0-5FDD-CF1212E4175B}"/>
            </a:ext>
          </a:extLst>
        </xdr:cNvPr>
        <xdr:cNvPicPr>
          <a:picLocks noChangeAspect="1"/>
        </xdr:cNvPicPr>
      </xdr:nvPicPr>
      <xdr:blipFill>
        <a:blip xmlns:r="http://schemas.openxmlformats.org/officeDocument/2006/relationships" r:embed="rId24"/>
        <a:stretch>
          <a:fillRect/>
        </a:stretch>
      </xdr:blipFill>
      <xdr:spPr>
        <a:xfrm>
          <a:off x="332476" y="14790707"/>
          <a:ext cx="4376109" cy="2340203"/>
        </a:xfrm>
        <a:prstGeom prst="rect">
          <a:avLst/>
        </a:prstGeom>
      </xdr:spPr>
    </xdr:pic>
    <xdr:clientData/>
  </xdr:twoCellAnchor>
  <xdr:twoCellAnchor editAs="oneCell">
    <xdr:from>
      <xdr:col>1</xdr:col>
      <xdr:colOff>152759</xdr:colOff>
      <xdr:row>64</xdr:row>
      <xdr:rowOff>26959</xdr:rowOff>
    </xdr:from>
    <xdr:to>
      <xdr:col>2</xdr:col>
      <xdr:colOff>188702</xdr:colOff>
      <xdr:row>67</xdr:row>
      <xdr:rowOff>188704</xdr:rowOff>
    </xdr:to>
    <xdr:pic>
      <xdr:nvPicPr>
        <xdr:cNvPr id="62" name="Picture 61" descr="Icon&#10;&#10;Description automatically generated">
          <a:extLst>
            <a:ext uri="{FF2B5EF4-FFF2-40B4-BE49-F238E27FC236}">
              <a16:creationId xmlns:a16="http://schemas.microsoft.com/office/drawing/2014/main" id="{673C3FDE-CA85-42F3-A035-07F3CD352AE9}"/>
            </a:ext>
          </a:extLst>
        </xdr:cNvPr>
        <xdr:cNvPicPr/>
      </xdr:nvPicPr>
      <xdr:blipFill>
        <a:blip xmlns:r="http://schemas.openxmlformats.org/officeDocument/2006/relationships" r:embed="rId25"/>
        <a:stretch>
          <a:fillRect/>
        </a:stretch>
      </xdr:blipFill>
      <xdr:spPr>
        <a:xfrm>
          <a:off x="260589" y="14727808"/>
          <a:ext cx="835684" cy="781768"/>
        </a:xfrm>
        <a:prstGeom prst="rect">
          <a:avLst/>
        </a:prstGeom>
      </xdr:spPr>
    </xdr:pic>
    <xdr:clientData/>
  </xdr:twoCellAnchor>
  <xdr:twoCellAnchor editAs="oneCell">
    <xdr:from>
      <xdr:col>11</xdr:col>
      <xdr:colOff>134788</xdr:colOff>
      <xdr:row>64</xdr:row>
      <xdr:rowOff>170730</xdr:rowOff>
    </xdr:from>
    <xdr:to>
      <xdr:col>19</xdr:col>
      <xdr:colOff>789659</xdr:colOff>
      <xdr:row>72</xdr:row>
      <xdr:rowOff>162213</xdr:rowOff>
    </xdr:to>
    <xdr:pic>
      <xdr:nvPicPr>
        <xdr:cNvPr id="77" name="Picture 76">
          <a:extLst>
            <a:ext uri="{FF2B5EF4-FFF2-40B4-BE49-F238E27FC236}">
              <a16:creationId xmlns:a16="http://schemas.microsoft.com/office/drawing/2014/main" id="{046E95DB-5D40-2C76-6AFD-44CFEA76F572}"/>
            </a:ext>
          </a:extLst>
        </xdr:cNvPr>
        <xdr:cNvPicPr>
          <a:picLocks noChangeAspect="1"/>
        </xdr:cNvPicPr>
      </xdr:nvPicPr>
      <xdr:blipFill>
        <a:blip xmlns:r="http://schemas.openxmlformats.org/officeDocument/2006/relationships" r:embed="rId26"/>
        <a:stretch>
          <a:fillRect/>
        </a:stretch>
      </xdr:blipFill>
      <xdr:spPr>
        <a:xfrm>
          <a:off x="8240024" y="14871579"/>
          <a:ext cx="6744641" cy="1638529"/>
        </a:xfrm>
        <a:prstGeom prst="rect">
          <a:avLst/>
        </a:prstGeom>
      </xdr:spPr>
    </xdr:pic>
    <xdr:clientData/>
  </xdr:twoCellAnchor>
  <xdr:twoCellAnchor>
    <xdr:from>
      <xdr:col>11</xdr:col>
      <xdr:colOff>179357</xdr:colOff>
      <xdr:row>72</xdr:row>
      <xdr:rowOff>206314</xdr:rowOff>
    </xdr:from>
    <xdr:to>
      <xdr:col>12</xdr:col>
      <xdr:colOff>134788</xdr:colOff>
      <xdr:row>74</xdr:row>
      <xdr:rowOff>0</xdr:rowOff>
    </xdr:to>
    <xdr:sp macro="" textlink="">
      <xdr:nvSpPr>
        <xdr:cNvPr id="78" name="Rectangle 77">
          <a:extLst>
            <a:ext uri="{FF2B5EF4-FFF2-40B4-BE49-F238E27FC236}">
              <a16:creationId xmlns:a16="http://schemas.microsoft.com/office/drawing/2014/main" id="{1D913317-B6AF-42FB-8AE4-AD10DF2815BF}"/>
            </a:ext>
          </a:extLst>
        </xdr:cNvPr>
        <xdr:cNvSpPr/>
      </xdr:nvSpPr>
      <xdr:spPr>
        <a:xfrm>
          <a:off x="8284593" y="16560559"/>
          <a:ext cx="755171" cy="20703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t"/>
        <a:lstStyle/>
        <a:p>
          <a:pPr>
            <a:lnSpc>
              <a:spcPct val="107000"/>
            </a:lnSpc>
            <a:spcAft>
              <a:spcPts val="800"/>
            </a:spcAft>
          </a:pPr>
          <a:r>
            <a:rPr lang="en-GB" sz="1100">
              <a:solidFill>
                <a:srgbClr val="7F7F7F"/>
              </a:solidFill>
              <a:effectLst/>
              <a:ea typeface="Calibri" panose="020F0502020204030204" pitchFamily="34" charset="0"/>
              <a:cs typeface="Times New Roman" panose="02020603050405020304" pitchFamily="18" charset="0"/>
            </a:rPr>
            <a:t>Target</a:t>
          </a:r>
          <a:r>
            <a:rPr lang="en-GB" sz="1100" baseline="0">
              <a:solidFill>
                <a:srgbClr val="7F7F7F"/>
              </a:solidFill>
              <a:effectLst/>
              <a:ea typeface="Calibri" panose="020F0502020204030204" pitchFamily="34" charset="0"/>
              <a:cs typeface="Times New Roman" panose="02020603050405020304" pitchFamily="18" charset="0"/>
            </a:rPr>
            <a:t> 95%</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11</xdr:col>
      <xdr:colOff>35944</xdr:colOff>
      <xdr:row>64</xdr:row>
      <xdr:rowOff>143775</xdr:rowOff>
    </xdr:from>
    <xdr:to>
      <xdr:col>12</xdr:col>
      <xdr:colOff>26959</xdr:colOff>
      <xdr:row>68</xdr:row>
      <xdr:rowOff>53917</xdr:rowOff>
    </xdr:to>
    <xdr:grpSp>
      <xdr:nvGrpSpPr>
        <xdr:cNvPr id="79" name="Group 78">
          <a:extLst>
            <a:ext uri="{FF2B5EF4-FFF2-40B4-BE49-F238E27FC236}">
              <a16:creationId xmlns:a16="http://schemas.microsoft.com/office/drawing/2014/main" id="{932573A9-D089-937B-5A14-58899B129ED7}"/>
            </a:ext>
          </a:extLst>
        </xdr:cNvPr>
        <xdr:cNvGrpSpPr/>
      </xdr:nvGrpSpPr>
      <xdr:grpSpPr>
        <a:xfrm>
          <a:off x="7044906" y="15066095"/>
          <a:ext cx="829874" cy="736840"/>
          <a:chOff x="0" y="0"/>
          <a:chExt cx="1628776" cy="1485900"/>
        </a:xfrm>
      </xdr:grpSpPr>
      <xdr:grpSp>
        <xdr:nvGrpSpPr>
          <xdr:cNvPr id="80" name="Group 79">
            <a:extLst>
              <a:ext uri="{FF2B5EF4-FFF2-40B4-BE49-F238E27FC236}">
                <a16:creationId xmlns:a16="http://schemas.microsoft.com/office/drawing/2014/main" id="{033CEC7C-DF22-9A1D-30A3-4880AF270F4A}"/>
              </a:ext>
            </a:extLst>
          </xdr:cNvPr>
          <xdr:cNvGrpSpPr/>
        </xdr:nvGrpSpPr>
        <xdr:grpSpPr>
          <a:xfrm>
            <a:off x="133350" y="838200"/>
            <a:ext cx="509904" cy="475615"/>
            <a:chOff x="133350" y="838200"/>
            <a:chExt cx="876300" cy="768350"/>
          </a:xfrm>
        </xdr:grpSpPr>
        <xdr:sp macro="" textlink="">
          <xdr:nvSpPr>
            <xdr:cNvPr id="88" name="Freeform: Shape 87">
              <a:extLst>
                <a:ext uri="{FF2B5EF4-FFF2-40B4-BE49-F238E27FC236}">
                  <a16:creationId xmlns:a16="http://schemas.microsoft.com/office/drawing/2014/main" id="{D6AC4A1E-88A3-C5CB-A64E-A27272852F33}"/>
                </a:ext>
              </a:extLst>
            </xdr:cNvPr>
            <xdr:cNvSpPr/>
          </xdr:nvSpPr>
          <xdr:spPr>
            <a:xfrm>
              <a:off x="133350" y="838200"/>
              <a:ext cx="647700" cy="768350"/>
            </a:xfrm>
            <a:custGeom>
              <a:avLst/>
              <a:gdLst>
                <a:gd name="connsiteX0" fmla="*/ 428816 w 647985"/>
                <a:gd name="connsiteY0" fmla="*/ 187643 h 768667"/>
                <a:gd name="connsiteX1" fmla="*/ 405004 w 647985"/>
                <a:gd name="connsiteY1" fmla="*/ 199073 h 768667"/>
                <a:gd name="connsiteX2" fmla="*/ 395479 w 647985"/>
                <a:gd name="connsiteY2" fmla="*/ 220028 h 768667"/>
                <a:gd name="connsiteX3" fmla="*/ 404051 w 647985"/>
                <a:gd name="connsiteY3" fmla="*/ 244793 h 768667"/>
                <a:gd name="connsiteX4" fmla="*/ 385001 w 647985"/>
                <a:gd name="connsiteY4" fmla="*/ 263843 h 768667"/>
                <a:gd name="connsiteX5" fmla="*/ 360236 w 647985"/>
                <a:gd name="connsiteY5" fmla="*/ 255270 h 768667"/>
                <a:gd name="connsiteX6" fmla="*/ 339281 w 647985"/>
                <a:gd name="connsiteY6" fmla="*/ 263843 h 768667"/>
                <a:gd name="connsiteX7" fmla="*/ 327851 w 647985"/>
                <a:gd name="connsiteY7" fmla="*/ 286703 h 768667"/>
                <a:gd name="connsiteX8" fmla="*/ 301181 w 647985"/>
                <a:gd name="connsiteY8" fmla="*/ 286703 h 768667"/>
                <a:gd name="connsiteX9" fmla="*/ 289751 w 647985"/>
                <a:gd name="connsiteY9" fmla="*/ 262890 h 768667"/>
                <a:gd name="connsiteX10" fmla="*/ 268796 w 647985"/>
                <a:gd name="connsiteY10" fmla="*/ 254318 h 768667"/>
                <a:gd name="connsiteX11" fmla="*/ 244031 w 647985"/>
                <a:gd name="connsiteY11" fmla="*/ 262890 h 768667"/>
                <a:gd name="connsiteX12" fmla="*/ 224981 w 647985"/>
                <a:gd name="connsiteY12" fmla="*/ 243840 h 768667"/>
                <a:gd name="connsiteX13" fmla="*/ 233554 w 647985"/>
                <a:gd name="connsiteY13" fmla="*/ 219075 h 768667"/>
                <a:gd name="connsiteX14" fmla="*/ 224981 w 647985"/>
                <a:gd name="connsiteY14" fmla="*/ 198120 h 768667"/>
                <a:gd name="connsiteX15" fmla="*/ 201169 w 647985"/>
                <a:gd name="connsiteY15" fmla="*/ 186690 h 768667"/>
                <a:gd name="connsiteX16" fmla="*/ 201169 w 647985"/>
                <a:gd name="connsiteY16" fmla="*/ 160020 h 768667"/>
                <a:gd name="connsiteX17" fmla="*/ 224981 w 647985"/>
                <a:gd name="connsiteY17" fmla="*/ 148590 h 768667"/>
                <a:gd name="connsiteX18" fmla="*/ 233554 w 647985"/>
                <a:gd name="connsiteY18" fmla="*/ 127635 h 768667"/>
                <a:gd name="connsiteX19" fmla="*/ 225934 w 647985"/>
                <a:gd name="connsiteY19" fmla="*/ 102870 h 768667"/>
                <a:gd name="connsiteX20" fmla="*/ 244984 w 647985"/>
                <a:gd name="connsiteY20" fmla="*/ 83820 h 768667"/>
                <a:gd name="connsiteX21" fmla="*/ 269749 w 647985"/>
                <a:gd name="connsiteY21" fmla="*/ 92393 h 768667"/>
                <a:gd name="connsiteX22" fmla="*/ 290704 w 647985"/>
                <a:gd name="connsiteY22" fmla="*/ 83820 h 768667"/>
                <a:gd name="connsiteX23" fmla="*/ 302134 w 647985"/>
                <a:gd name="connsiteY23" fmla="*/ 60007 h 768667"/>
                <a:gd name="connsiteX24" fmla="*/ 328804 w 647985"/>
                <a:gd name="connsiteY24" fmla="*/ 60007 h 768667"/>
                <a:gd name="connsiteX25" fmla="*/ 340234 w 647985"/>
                <a:gd name="connsiteY25" fmla="*/ 82868 h 768667"/>
                <a:gd name="connsiteX26" fmla="*/ 361189 w 647985"/>
                <a:gd name="connsiteY26" fmla="*/ 91440 h 768667"/>
                <a:gd name="connsiteX27" fmla="*/ 385954 w 647985"/>
                <a:gd name="connsiteY27" fmla="*/ 82868 h 768667"/>
                <a:gd name="connsiteX28" fmla="*/ 405004 w 647985"/>
                <a:gd name="connsiteY28" fmla="*/ 101917 h 768667"/>
                <a:gd name="connsiteX29" fmla="*/ 396431 w 647985"/>
                <a:gd name="connsiteY29" fmla="*/ 126683 h 768667"/>
                <a:gd name="connsiteX30" fmla="*/ 405004 w 647985"/>
                <a:gd name="connsiteY30" fmla="*/ 147638 h 768667"/>
                <a:gd name="connsiteX31" fmla="*/ 428816 w 647985"/>
                <a:gd name="connsiteY31" fmla="*/ 159068 h 768667"/>
                <a:gd name="connsiteX32" fmla="*/ 428816 w 647985"/>
                <a:gd name="connsiteY32" fmla="*/ 187643 h 768667"/>
                <a:gd name="connsiteX33" fmla="*/ 308801 w 647985"/>
                <a:gd name="connsiteY33" fmla="*/ 381000 h 768667"/>
                <a:gd name="connsiteX34" fmla="*/ 284989 w 647985"/>
                <a:gd name="connsiteY34" fmla="*/ 392430 h 768667"/>
                <a:gd name="connsiteX35" fmla="*/ 276416 w 647985"/>
                <a:gd name="connsiteY35" fmla="*/ 413385 h 768667"/>
                <a:gd name="connsiteX36" fmla="*/ 284036 w 647985"/>
                <a:gd name="connsiteY36" fmla="*/ 438150 h 768667"/>
                <a:gd name="connsiteX37" fmla="*/ 264986 w 647985"/>
                <a:gd name="connsiteY37" fmla="*/ 457200 h 768667"/>
                <a:gd name="connsiteX38" fmla="*/ 240221 w 647985"/>
                <a:gd name="connsiteY38" fmla="*/ 448628 h 768667"/>
                <a:gd name="connsiteX39" fmla="*/ 219266 w 647985"/>
                <a:gd name="connsiteY39" fmla="*/ 457200 h 768667"/>
                <a:gd name="connsiteX40" fmla="*/ 208789 w 647985"/>
                <a:gd name="connsiteY40" fmla="*/ 480060 h 768667"/>
                <a:gd name="connsiteX41" fmla="*/ 182119 w 647985"/>
                <a:gd name="connsiteY41" fmla="*/ 480060 h 768667"/>
                <a:gd name="connsiteX42" fmla="*/ 170689 w 647985"/>
                <a:gd name="connsiteY42" fmla="*/ 456248 h 768667"/>
                <a:gd name="connsiteX43" fmla="*/ 149734 w 647985"/>
                <a:gd name="connsiteY43" fmla="*/ 447675 h 768667"/>
                <a:gd name="connsiteX44" fmla="*/ 124969 w 647985"/>
                <a:gd name="connsiteY44" fmla="*/ 455295 h 768667"/>
                <a:gd name="connsiteX45" fmla="*/ 105919 w 647985"/>
                <a:gd name="connsiteY45" fmla="*/ 436245 h 768667"/>
                <a:gd name="connsiteX46" fmla="*/ 114491 w 647985"/>
                <a:gd name="connsiteY46" fmla="*/ 411480 h 768667"/>
                <a:gd name="connsiteX47" fmla="*/ 105919 w 647985"/>
                <a:gd name="connsiteY47" fmla="*/ 390525 h 768667"/>
                <a:gd name="connsiteX48" fmla="*/ 82106 w 647985"/>
                <a:gd name="connsiteY48" fmla="*/ 379095 h 768667"/>
                <a:gd name="connsiteX49" fmla="*/ 82106 w 647985"/>
                <a:gd name="connsiteY49" fmla="*/ 352425 h 768667"/>
                <a:gd name="connsiteX50" fmla="*/ 105919 w 647985"/>
                <a:gd name="connsiteY50" fmla="*/ 340995 h 768667"/>
                <a:gd name="connsiteX51" fmla="*/ 114491 w 647985"/>
                <a:gd name="connsiteY51" fmla="*/ 320040 h 768667"/>
                <a:gd name="connsiteX52" fmla="*/ 105919 w 647985"/>
                <a:gd name="connsiteY52" fmla="*/ 295275 h 768667"/>
                <a:gd name="connsiteX53" fmla="*/ 124969 w 647985"/>
                <a:gd name="connsiteY53" fmla="*/ 276225 h 768667"/>
                <a:gd name="connsiteX54" fmla="*/ 149734 w 647985"/>
                <a:gd name="connsiteY54" fmla="*/ 284798 h 768667"/>
                <a:gd name="connsiteX55" fmla="*/ 170689 w 647985"/>
                <a:gd name="connsiteY55" fmla="*/ 276225 h 768667"/>
                <a:gd name="connsiteX56" fmla="*/ 182119 w 647985"/>
                <a:gd name="connsiteY56" fmla="*/ 252412 h 768667"/>
                <a:gd name="connsiteX57" fmla="*/ 209741 w 647985"/>
                <a:gd name="connsiteY57" fmla="*/ 252412 h 768667"/>
                <a:gd name="connsiteX58" fmla="*/ 221171 w 647985"/>
                <a:gd name="connsiteY58" fmla="*/ 276225 h 768667"/>
                <a:gd name="connsiteX59" fmla="*/ 242126 w 647985"/>
                <a:gd name="connsiteY59" fmla="*/ 284798 h 768667"/>
                <a:gd name="connsiteX60" fmla="*/ 266891 w 647985"/>
                <a:gd name="connsiteY60" fmla="*/ 276225 h 768667"/>
                <a:gd name="connsiteX61" fmla="*/ 285941 w 647985"/>
                <a:gd name="connsiteY61" fmla="*/ 295275 h 768667"/>
                <a:gd name="connsiteX62" fmla="*/ 277369 w 647985"/>
                <a:gd name="connsiteY62" fmla="*/ 320040 h 768667"/>
                <a:gd name="connsiteX63" fmla="*/ 285941 w 647985"/>
                <a:gd name="connsiteY63" fmla="*/ 340995 h 768667"/>
                <a:gd name="connsiteX64" fmla="*/ 309754 w 647985"/>
                <a:gd name="connsiteY64" fmla="*/ 352425 h 768667"/>
                <a:gd name="connsiteX65" fmla="*/ 308801 w 647985"/>
                <a:gd name="connsiteY65" fmla="*/ 381000 h 768667"/>
                <a:gd name="connsiteX66" fmla="*/ 308801 w 647985"/>
                <a:gd name="connsiteY66" fmla="*/ 381000 h 768667"/>
                <a:gd name="connsiteX67" fmla="*/ 638366 w 647985"/>
                <a:gd name="connsiteY67" fmla="*/ 416243 h 768667"/>
                <a:gd name="connsiteX68" fmla="*/ 572644 w 647985"/>
                <a:gd name="connsiteY68" fmla="*/ 301943 h 768667"/>
                <a:gd name="connsiteX69" fmla="*/ 572644 w 647985"/>
                <a:gd name="connsiteY69" fmla="*/ 297180 h 768667"/>
                <a:gd name="connsiteX70" fmla="*/ 432626 w 647985"/>
                <a:gd name="connsiteY70" fmla="*/ 40005 h 768667"/>
                <a:gd name="connsiteX71" fmla="*/ 140209 w 647985"/>
                <a:gd name="connsiteY71" fmla="*/ 40005 h 768667"/>
                <a:gd name="connsiteX72" fmla="*/ 191 w 647985"/>
                <a:gd name="connsiteY72" fmla="*/ 297180 h 768667"/>
                <a:gd name="connsiteX73" fmla="*/ 112586 w 647985"/>
                <a:gd name="connsiteY73" fmla="*/ 527685 h 768667"/>
                <a:gd name="connsiteX74" fmla="*/ 112586 w 647985"/>
                <a:gd name="connsiteY74" fmla="*/ 768668 h 768667"/>
                <a:gd name="connsiteX75" fmla="*/ 413576 w 647985"/>
                <a:gd name="connsiteY75" fmla="*/ 768668 h 768667"/>
                <a:gd name="connsiteX76" fmla="*/ 413576 w 647985"/>
                <a:gd name="connsiteY76" fmla="*/ 654368 h 768667"/>
                <a:gd name="connsiteX77" fmla="*/ 460249 w 647985"/>
                <a:gd name="connsiteY77" fmla="*/ 654368 h 768667"/>
                <a:gd name="connsiteX78" fmla="*/ 540259 w 647985"/>
                <a:gd name="connsiteY78" fmla="*/ 621030 h 768667"/>
                <a:gd name="connsiteX79" fmla="*/ 572644 w 647985"/>
                <a:gd name="connsiteY79" fmla="*/ 540068 h 768667"/>
                <a:gd name="connsiteX80" fmla="*/ 572644 w 647985"/>
                <a:gd name="connsiteY80" fmla="*/ 482918 h 768667"/>
                <a:gd name="connsiteX81" fmla="*/ 614554 w 647985"/>
                <a:gd name="connsiteY81" fmla="*/ 482918 h 768667"/>
                <a:gd name="connsiteX82" fmla="*/ 638366 w 647985"/>
                <a:gd name="connsiteY82" fmla="*/ 416243 h 768667"/>
                <a:gd name="connsiteX0" fmla="*/ 428816 w 647985"/>
                <a:gd name="connsiteY0" fmla="*/ 187643 h 768668"/>
                <a:gd name="connsiteX1" fmla="*/ 405004 w 647985"/>
                <a:gd name="connsiteY1" fmla="*/ 199073 h 768668"/>
                <a:gd name="connsiteX2" fmla="*/ 395479 w 647985"/>
                <a:gd name="connsiteY2" fmla="*/ 220028 h 768668"/>
                <a:gd name="connsiteX3" fmla="*/ 404051 w 647985"/>
                <a:gd name="connsiteY3" fmla="*/ 244793 h 768668"/>
                <a:gd name="connsiteX4" fmla="*/ 385001 w 647985"/>
                <a:gd name="connsiteY4" fmla="*/ 263843 h 768668"/>
                <a:gd name="connsiteX5" fmla="*/ 360236 w 647985"/>
                <a:gd name="connsiteY5" fmla="*/ 255270 h 768668"/>
                <a:gd name="connsiteX6" fmla="*/ 339281 w 647985"/>
                <a:gd name="connsiteY6" fmla="*/ 263843 h 768668"/>
                <a:gd name="connsiteX7" fmla="*/ 327851 w 647985"/>
                <a:gd name="connsiteY7" fmla="*/ 286703 h 768668"/>
                <a:gd name="connsiteX8" fmla="*/ 301181 w 647985"/>
                <a:gd name="connsiteY8" fmla="*/ 286703 h 768668"/>
                <a:gd name="connsiteX9" fmla="*/ 289751 w 647985"/>
                <a:gd name="connsiteY9" fmla="*/ 262890 h 768668"/>
                <a:gd name="connsiteX10" fmla="*/ 268796 w 647985"/>
                <a:gd name="connsiteY10" fmla="*/ 254318 h 768668"/>
                <a:gd name="connsiteX11" fmla="*/ 244031 w 647985"/>
                <a:gd name="connsiteY11" fmla="*/ 262890 h 768668"/>
                <a:gd name="connsiteX12" fmla="*/ 224981 w 647985"/>
                <a:gd name="connsiteY12" fmla="*/ 243840 h 768668"/>
                <a:gd name="connsiteX13" fmla="*/ 233554 w 647985"/>
                <a:gd name="connsiteY13" fmla="*/ 219075 h 768668"/>
                <a:gd name="connsiteX14" fmla="*/ 224981 w 647985"/>
                <a:gd name="connsiteY14" fmla="*/ 198120 h 768668"/>
                <a:gd name="connsiteX15" fmla="*/ 201169 w 647985"/>
                <a:gd name="connsiteY15" fmla="*/ 186690 h 768668"/>
                <a:gd name="connsiteX16" fmla="*/ 201169 w 647985"/>
                <a:gd name="connsiteY16" fmla="*/ 160020 h 768668"/>
                <a:gd name="connsiteX17" fmla="*/ 224981 w 647985"/>
                <a:gd name="connsiteY17" fmla="*/ 148590 h 768668"/>
                <a:gd name="connsiteX18" fmla="*/ 233554 w 647985"/>
                <a:gd name="connsiteY18" fmla="*/ 127635 h 768668"/>
                <a:gd name="connsiteX19" fmla="*/ 225934 w 647985"/>
                <a:gd name="connsiteY19" fmla="*/ 102870 h 768668"/>
                <a:gd name="connsiteX20" fmla="*/ 244984 w 647985"/>
                <a:gd name="connsiteY20" fmla="*/ 83820 h 768668"/>
                <a:gd name="connsiteX21" fmla="*/ 269749 w 647985"/>
                <a:gd name="connsiteY21" fmla="*/ 92393 h 768668"/>
                <a:gd name="connsiteX22" fmla="*/ 290704 w 647985"/>
                <a:gd name="connsiteY22" fmla="*/ 8382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61189 w 647985"/>
                <a:gd name="connsiteY26" fmla="*/ 91440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428816 w 647985"/>
                <a:gd name="connsiteY31" fmla="*/ 159068 h 768668"/>
                <a:gd name="connsiteX32" fmla="*/ 428816 w 647985"/>
                <a:gd name="connsiteY32" fmla="*/ 187643 h 768668"/>
                <a:gd name="connsiteX33" fmla="*/ 308801 w 647985"/>
                <a:gd name="connsiteY33" fmla="*/ 381000 h 768668"/>
                <a:gd name="connsiteX34" fmla="*/ 284989 w 647985"/>
                <a:gd name="connsiteY34" fmla="*/ 392430 h 768668"/>
                <a:gd name="connsiteX35" fmla="*/ 276416 w 647985"/>
                <a:gd name="connsiteY35" fmla="*/ 413385 h 768668"/>
                <a:gd name="connsiteX36" fmla="*/ 284036 w 647985"/>
                <a:gd name="connsiteY36" fmla="*/ 438150 h 768668"/>
                <a:gd name="connsiteX37" fmla="*/ 264986 w 647985"/>
                <a:gd name="connsiteY37" fmla="*/ 457200 h 768668"/>
                <a:gd name="connsiteX38" fmla="*/ 240221 w 647985"/>
                <a:gd name="connsiteY38" fmla="*/ 448628 h 768668"/>
                <a:gd name="connsiteX39" fmla="*/ 219266 w 647985"/>
                <a:gd name="connsiteY39" fmla="*/ 457200 h 768668"/>
                <a:gd name="connsiteX40" fmla="*/ 208789 w 647985"/>
                <a:gd name="connsiteY40" fmla="*/ 480060 h 768668"/>
                <a:gd name="connsiteX41" fmla="*/ 182119 w 647985"/>
                <a:gd name="connsiteY41" fmla="*/ 480060 h 768668"/>
                <a:gd name="connsiteX42" fmla="*/ 170689 w 647985"/>
                <a:gd name="connsiteY42" fmla="*/ 456248 h 768668"/>
                <a:gd name="connsiteX43" fmla="*/ 149734 w 647985"/>
                <a:gd name="connsiteY43" fmla="*/ 447675 h 768668"/>
                <a:gd name="connsiteX44" fmla="*/ 124969 w 647985"/>
                <a:gd name="connsiteY44" fmla="*/ 455295 h 768668"/>
                <a:gd name="connsiteX45" fmla="*/ 105919 w 647985"/>
                <a:gd name="connsiteY45" fmla="*/ 436245 h 768668"/>
                <a:gd name="connsiteX46" fmla="*/ 114491 w 647985"/>
                <a:gd name="connsiteY46" fmla="*/ 411480 h 768668"/>
                <a:gd name="connsiteX47" fmla="*/ 105919 w 647985"/>
                <a:gd name="connsiteY47" fmla="*/ 390525 h 768668"/>
                <a:gd name="connsiteX48" fmla="*/ 82106 w 647985"/>
                <a:gd name="connsiteY48" fmla="*/ 379095 h 768668"/>
                <a:gd name="connsiteX49" fmla="*/ 82106 w 647985"/>
                <a:gd name="connsiteY49" fmla="*/ 352425 h 768668"/>
                <a:gd name="connsiteX50" fmla="*/ 105919 w 647985"/>
                <a:gd name="connsiteY50" fmla="*/ 340995 h 768668"/>
                <a:gd name="connsiteX51" fmla="*/ 114491 w 647985"/>
                <a:gd name="connsiteY51" fmla="*/ 320040 h 768668"/>
                <a:gd name="connsiteX52" fmla="*/ 105919 w 647985"/>
                <a:gd name="connsiteY52" fmla="*/ 295275 h 768668"/>
                <a:gd name="connsiteX53" fmla="*/ 124969 w 647985"/>
                <a:gd name="connsiteY53" fmla="*/ 276225 h 768668"/>
                <a:gd name="connsiteX54" fmla="*/ 149734 w 647985"/>
                <a:gd name="connsiteY54" fmla="*/ 284798 h 768668"/>
                <a:gd name="connsiteX55" fmla="*/ 170689 w 647985"/>
                <a:gd name="connsiteY55" fmla="*/ 276225 h 768668"/>
                <a:gd name="connsiteX56" fmla="*/ 182119 w 647985"/>
                <a:gd name="connsiteY56" fmla="*/ 252412 h 768668"/>
                <a:gd name="connsiteX57" fmla="*/ 221171 w 647985"/>
                <a:gd name="connsiteY57" fmla="*/ 276225 h 768668"/>
                <a:gd name="connsiteX58" fmla="*/ 242126 w 647985"/>
                <a:gd name="connsiteY58" fmla="*/ 284798 h 768668"/>
                <a:gd name="connsiteX59" fmla="*/ 266891 w 647985"/>
                <a:gd name="connsiteY59" fmla="*/ 276225 h 768668"/>
                <a:gd name="connsiteX60" fmla="*/ 285941 w 647985"/>
                <a:gd name="connsiteY60" fmla="*/ 295275 h 768668"/>
                <a:gd name="connsiteX61" fmla="*/ 277369 w 647985"/>
                <a:gd name="connsiteY61" fmla="*/ 320040 h 768668"/>
                <a:gd name="connsiteX62" fmla="*/ 285941 w 647985"/>
                <a:gd name="connsiteY62" fmla="*/ 340995 h 768668"/>
                <a:gd name="connsiteX63" fmla="*/ 309754 w 647985"/>
                <a:gd name="connsiteY63" fmla="*/ 352425 h 768668"/>
                <a:gd name="connsiteX64" fmla="*/ 308801 w 647985"/>
                <a:gd name="connsiteY64" fmla="*/ 381000 h 768668"/>
                <a:gd name="connsiteX65" fmla="*/ 308801 w 647985"/>
                <a:gd name="connsiteY65" fmla="*/ 381000 h 768668"/>
                <a:gd name="connsiteX66" fmla="*/ 638366 w 647985"/>
                <a:gd name="connsiteY66" fmla="*/ 416243 h 768668"/>
                <a:gd name="connsiteX67" fmla="*/ 572644 w 647985"/>
                <a:gd name="connsiteY67" fmla="*/ 301943 h 768668"/>
                <a:gd name="connsiteX68" fmla="*/ 572644 w 647985"/>
                <a:gd name="connsiteY68" fmla="*/ 297180 h 768668"/>
                <a:gd name="connsiteX69" fmla="*/ 432626 w 647985"/>
                <a:gd name="connsiteY69" fmla="*/ 40005 h 768668"/>
                <a:gd name="connsiteX70" fmla="*/ 140209 w 647985"/>
                <a:gd name="connsiteY70" fmla="*/ 40005 h 768668"/>
                <a:gd name="connsiteX71" fmla="*/ 191 w 647985"/>
                <a:gd name="connsiteY71" fmla="*/ 297180 h 768668"/>
                <a:gd name="connsiteX72" fmla="*/ 112586 w 647985"/>
                <a:gd name="connsiteY72" fmla="*/ 527685 h 768668"/>
                <a:gd name="connsiteX73" fmla="*/ 112586 w 647985"/>
                <a:gd name="connsiteY73" fmla="*/ 768668 h 768668"/>
                <a:gd name="connsiteX74" fmla="*/ 413576 w 647985"/>
                <a:gd name="connsiteY74" fmla="*/ 768668 h 768668"/>
                <a:gd name="connsiteX75" fmla="*/ 413576 w 647985"/>
                <a:gd name="connsiteY75" fmla="*/ 654368 h 768668"/>
                <a:gd name="connsiteX76" fmla="*/ 460249 w 647985"/>
                <a:gd name="connsiteY76" fmla="*/ 654368 h 768668"/>
                <a:gd name="connsiteX77" fmla="*/ 540259 w 647985"/>
                <a:gd name="connsiteY77" fmla="*/ 621030 h 768668"/>
                <a:gd name="connsiteX78" fmla="*/ 572644 w 647985"/>
                <a:gd name="connsiteY78" fmla="*/ 540068 h 768668"/>
                <a:gd name="connsiteX79" fmla="*/ 572644 w 647985"/>
                <a:gd name="connsiteY79" fmla="*/ 482918 h 768668"/>
                <a:gd name="connsiteX80" fmla="*/ 614554 w 647985"/>
                <a:gd name="connsiteY80" fmla="*/ 482918 h 768668"/>
                <a:gd name="connsiteX81" fmla="*/ 638366 w 647985"/>
                <a:gd name="connsiteY81" fmla="*/ 416243 h 768668"/>
                <a:gd name="connsiteX0" fmla="*/ 428816 w 647985"/>
                <a:gd name="connsiteY0" fmla="*/ 187643 h 768668"/>
                <a:gd name="connsiteX1" fmla="*/ 405004 w 647985"/>
                <a:gd name="connsiteY1" fmla="*/ 199073 h 768668"/>
                <a:gd name="connsiteX2" fmla="*/ 395479 w 647985"/>
                <a:gd name="connsiteY2" fmla="*/ 220028 h 768668"/>
                <a:gd name="connsiteX3" fmla="*/ 404051 w 647985"/>
                <a:gd name="connsiteY3" fmla="*/ 244793 h 768668"/>
                <a:gd name="connsiteX4" fmla="*/ 385001 w 647985"/>
                <a:gd name="connsiteY4" fmla="*/ 263843 h 768668"/>
                <a:gd name="connsiteX5" fmla="*/ 360236 w 647985"/>
                <a:gd name="connsiteY5" fmla="*/ 255270 h 768668"/>
                <a:gd name="connsiteX6" fmla="*/ 339281 w 647985"/>
                <a:gd name="connsiteY6" fmla="*/ 263843 h 768668"/>
                <a:gd name="connsiteX7" fmla="*/ 327851 w 647985"/>
                <a:gd name="connsiteY7" fmla="*/ 286703 h 768668"/>
                <a:gd name="connsiteX8" fmla="*/ 301181 w 647985"/>
                <a:gd name="connsiteY8" fmla="*/ 286703 h 768668"/>
                <a:gd name="connsiteX9" fmla="*/ 289751 w 647985"/>
                <a:gd name="connsiteY9" fmla="*/ 262890 h 768668"/>
                <a:gd name="connsiteX10" fmla="*/ 268796 w 647985"/>
                <a:gd name="connsiteY10" fmla="*/ 254318 h 768668"/>
                <a:gd name="connsiteX11" fmla="*/ 244031 w 647985"/>
                <a:gd name="connsiteY11" fmla="*/ 262890 h 768668"/>
                <a:gd name="connsiteX12" fmla="*/ 224981 w 647985"/>
                <a:gd name="connsiteY12" fmla="*/ 243840 h 768668"/>
                <a:gd name="connsiteX13" fmla="*/ 233554 w 647985"/>
                <a:gd name="connsiteY13" fmla="*/ 219075 h 768668"/>
                <a:gd name="connsiteX14" fmla="*/ 224981 w 647985"/>
                <a:gd name="connsiteY14" fmla="*/ 198120 h 768668"/>
                <a:gd name="connsiteX15" fmla="*/ 201169 w 647985"/>
                <a:gd name="connsiteY15" fmla="*/ 186690 h 768668"/>
                <a:gd name="connsiteX16" fmla="*/ 201169 w 647985"/>
                <a:gd name="connsiteY16" fmla="*/ 160020 h 768668"/>
                <a:gd name="connsiteX17" fmla="*/ 224981 w 647985"/>
                <a:gd name="connsiteY17" fmla="*/ 148590 h 768668"/>
                <a:gd name="connsiteX18" fmla="*/ 233554 w 647985"/>
                <a:gd name="connsiteY18" fmla="*/ 127635 h 768668"/>
                <a:gd name="connsiteX19" fmla="*/ 225934 w 647985"/>
                <a:gd name="connsiteY19" fmla="*/ 102870 h 768668"/>
                <a:gd name="connsiteX20" fmla="*/ 244984 w 647985"/>
                <a:gd name="connsiteY20" fmla="*/ 83820 h 768668"/>
                <a:gd name="connsiteX21" fmla="*/ 269749 w 647985"/>
                <a:gd name="connsiteY21" fmla="*/ 92393 h 768668"/>
                <a:gd name="connsiteX22" fmla="*/ 290704 w 647985"/>
                <a:gd name="connsiteY22" fmla="*/ 8382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61189 w 647985"/>
                <a:gd name="connsiteY26" fmla="*/ 91440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428816 w 647985"/>
                <a:gd name="connsiteY31" fmla="*/ 159068 h 768668"/>
                <a:gd name="connsiteX32" fmla="*/ 428816 w 647985"/>
                <a:gd name="connsiteY32" fmla="*/ 187643 h 768668"/>
                <a:gd name="connsiteX33" fmla="*/ 308801 w 647985"/>
                <a:gd name="connsiteY33" fmla="*/ 381000 h 768668"/>
                <a:gd name="connsiteX34" fmla="*/ 284989 w 647985"/>
                <a:gd name="connsiteY34" fmla="*/ 392430 h 768668"/>
                <a:gd name="connsiteX35" fmla="*/ 276416 w 647985"/>
                <a:gd name="connsiteY35" fmla="*/ 413385 h 768668"/>
                <a:gd name="connsiteX36" fmla="*/ 284036 w 647985"/>
                <a:gd name="connsiteY36" fmla="*/ 438150 h 768668"/>
                <a:gd name="connsiteX37" fmla="*/ 264986 w 647985"/>
                <a:gd name="connsiteY37" fmla="*/ 457200 h 768668"/>
                <a:gd name="connsiteX38" fmla="*/ 240221 w 647985"/>
                <a:gd name="connsiteY38" fmla="*/ 448628 h 768668"/>
                <a:gd name="connsiteX39" fmla="*/ 219266 w 647985"/>
                <a:gd name="connsiteY39" fmla="*/ 457200 h 768668"/>
                <a:gd name="connsiteX40" fmla="*/ 208789 w 647985"/>
                <a:gd name="connsiteY40" fmla="*/ 480060 h 768668"/>
                <a:gd name="connsiteX41" fmla="*/ 182119 w 647985"/>
                <a:gd name="connsiteY41" fmla="*/ 480060 h 768668"/>
                <a:gd name="connsiteX42" fmla="*/ 170689 w 647985"/>
                <a:gd name="connsiteY42" fmla="*/ 456248 h 768668"/>
                <a:gd name="connsiteX43" fmla="*/ 149734 w 647985"/>
                <a:gd name="connsiteY43" fmla="*/ 447675 h 768668"/>
                <a:gd name="connsiteX44" fmla="*/ 124969 w 647985"/>
                <a:gd name="connsiteY44" fmla="*/ 455295 h 768668"/>
                <a:gd name="connsiteX45" fmla="*/ 105919 w 647985"/>
                <a:gd name="connsiteY45" fmla="*/ 436245 h 768668"/>
                <a:gd name="connsiteX46" fmla="*/ 114491 w 647985"/>
                <a:gd name="connsiteY46" fmla="*/ 411480 h 768668"/>
                <a:gd name="connsiteX47" fmla="*/ 105919 w 647985"/>
                <a:gd name="connsiteY47" fmla="*/ 390525 h 768668"/>
                <a:gd name="connsiteX48" fmla="*/ 82106 w 647985"/>
                <a:gd name="connsiteY48" fmla="*/ 379095 h 768668"/>
                <a:gd name="connsiteX49" fmla="*/ 82106 w 647985"/>
                <a:gd name="connsiteY49" fmla="*/ 352425 h 768668"/>
                <a:gd name="connsiteX50" fmla="*/ 105919 w 647985"/>
                <a:gd name="connsiteY50" fmla="*/ 340995 h 768668"/>
                <a:gd name="connsiteX51" fmla="*/ 114491 w 647985"/>
                <a:gd name="connsiteY51" fmla="*/ 320040 h 768668"/>
                <a:gd name="connsiteX52" fmla="*/ 105919 w 647985"/>
                <a:gd name="connsiteY52" fmla="*/ 295275 h 768668"/>
                <a:gd name="connsiteX53" fmla="*/ 124969 w 647985"/>
                <a:gd name="connsiteY53" fmla="*/ 276225 h 768668"/>
                <a:gd name="connsiteX54" fmla="*/ 149734 w 647985"/>
                <a:gd name="connsiteY54" fmla="*/ 284798 h 768668"/>
                <a:gd name="connsiteX55" fmla="*/ 170689 w 647985"/>
                <a:gd name="connsiteY55" fmla="*/ 276225 h 768668"/>
                <a:gd name="connsiteX56" fmla="*/ 182119 w 647985"/>
                <a:gd name="connsiteY56" fmla="*/ 252412 h 768668"/>
                <a:gd name="connsiteX57" fmla="*/ 242126 w 647985"/>
                <a:gd name="connsiteY57" fmla="*/ 284798 h 768668"/>
                <a:gd name="connsiteX58" fmla="*/ 266891 w 647985"/>
                <a:gd name="connsiteY58" fmla="*/ 276225 h 768668"/>
                <a:gd name="connsiteX59" fmla="*/ 285941 w 647985"/>
                <a:gd name="connsiteY59" fmla="*/ 295275 h 768668"/>
                <a:gd name="connsiteX60" fmla="*/ 277369 w 647985"/>
                <a:gd name="connsiteY60" fmla="*/ 320040 h 768668"/>
                <a:gd name="connsiteX61" fmla="*/ 285941 w 647985"/>
                <a:gd name="connsiteY61" fmla="*/ 340995 h 768668"/>
                <a:gd name="connsiteX62" fmla="*/ 309754 w 647985"/>
                <a:gd name="connsiteY62" fmla="*/ 352425 h 768668"/>
                <a:gd name="connsiteX63" fmla="*/ 308801 w 647985"/>
                <a:gd name="connsiteY63" fmla="*/ 381000 h 768668"/>
                <a:gd name="connsiteX64" fmla="*/ 308801 w 647985"/>
                <a:gd name="connsiteY64" fmla="*/ 381000 h 768668"/>
                <a:gd name="connsiteX65" fmla="*/ 638366 w 647985"/>
                <a:gd name="connsiteY65" fmla="*/ 416243 h 768668"/>
                <a:gd name="connsiteX66" fmla="*/ 572644 w 647985"/>
                <a:gd name="connsiteY66" fmla="*/ 301943 h 768668"/>
                <a:gd name="connsiteX67" fmla="*/ 572644 w 647985"/>
                <a:gd name="connsiteY67" fmla="*/ 297180 h 768668"/>
                <a:gd name="connsiteX68" fmla="*/ 432626 w 647985"/>
                <a:gd name="connsiteY68" fmla="*/ 40005 h 768668"/>
                <a:gd name="connsiteX69" fmla="*/ 140209 w 647985"/>
                <a:gd name="connsiteY69" fmla="*/ 40005 h 768668"/>
                <a:gd name="connsiteX70" fmla="*/ 191 w 647985"/>
                <a:gd name="connsiteY70" fmla="*/ 297180 h 768668"/>
                <a:gd name="connsiteX71" fmla="*/ 112586 w 647985"/>
                <a:gd name="connsiteY71" fmla="*/ 527685 h 768668"/>
                <a:gd name="connsiteX72" fmla="*/ 112586 w 647985"/>
                <a:gd name="connsiteY72" fmla="*/ 768668 h 768668"/>
                <a:gd name="connsiteX73" fmla="*/ 413576 w 647985"/>
                <a:gd name="connsiteY73" fmla="*/ 768668 h 768668"/>
                <a:gd name="connsiteX74" fmla="*/ 413576 w 647985"/>
                <a:gd name="connsiteY74" fmla="*/ 654368 h 768668"/>
                <a:gd name="connsiteX75" fmla="*/ 460249 w 647985"/>
                <a:gd name="connsiteY75" fmla="*/ 654368 h 768668"/>
                <a:gd name="connsiteX76" fmla="*/ 540259 w 647985"/>
                <a:gd name="connsiteY76" fmla="*/ 621030 h 768668"/>
                <a:gd name="connsiteX77" fmla="*/ 572644 w 647985"/>
                <a:gd name="connsiteY77" fmla="*/ 540068 h 768668"/>
                <a:gd name="connsiteX78" fmla="*/ 572644 w 647985"/>
                <a:gd name="connsiteY78" fmla="*/ 482918 h 768668"/>
                <a:gd name="connsiteX79" fmla="*/ 614554 w 647985"/>
                <a:gd name="connsiteY79" fmla="*/ 482918 h 768668"/>
                <a:gd name="connsiteX80" fmla="*/ 638366 w 647985"/>
                <a:gd name="connsiteY80" fmla="*/ 416243 h 768668"/>
                <a:gd name="connsiteX0" fmla="*/ 428816 w 647985"/>
                <a:gd name="connsiteY0" fmla="*/ 187643 h 768668"/>
                <a:gd name="connsiteX1" fmla="*/ 405004 w 647985"/>
                <a:gd name="connsiteY1" fmla="*/ 199073 h 768668"/>
                <a:gd name="connsiteX2" fmla="*/ 395479 w 647985"/>
                <a:gd name="connsiteY2" fmla="*/ 220028 h 768668"/>
                <a:gd name="connsiteX3" fmla="*/ 404051 w 647985"/>
                <a:gd name="connsiteY3" fmla="*/ 244793 h 768668"/>
                <a:gd name="connsiteX4" fmla="*/ 385001 w 647985"/>
                <a:gd name="connsiteY4" fmla="*/ 263843 h 768668"/>
                <a:gd name="connsiteX5" fmla="*/ 360236 w 647985"/>
                <a:gd name="connsiteY5" fmla="*/ 255270 h 768668"/>
                <a:gd name="connsiteX6" fmla="*/ 339281 w 647985"/>
                <a:gd name="connsiteY6" fmla="*/ 263843 h 768668"/>
                <a:gd name="connsiteX7" fmla="*/ 327851 w 647985"/>
                <a:gd name="connsiteY7" fmla="*/ 286703 h 768668"/>
                <a:gd name="connsiteX8" fmla="*/ 301181 w 647985"/>
                <a:gd name="connsiteY8" fmla="*/ 286703 h 768668"/>
                <a:gd name="connsiteX9" fmla="*/ 289751 w 647985"/>
                <a:gd name="connsiteY9" fmla="*/ 262890 h 768668"/>
                <a:gd name="connsiteX10" fmla="*/ 268796 w 647985"/>
                <a:gd name="connsiteY10" fmla="*/ 254318 h 768668"/>
                <a:gd name="connsiteX11" fmla="*/ 244031 w 647985"/>
                <a:gd name="connsiteY11" fmla="*/ 262890 h 768668"/>
                <a:gd name="connsiteX12" fmla="*/ 224981 w 647985"/>
                <a:gd name="connsiteY12" fmla="*/ 243840 h 768668"/>
                <a:gd name="connsiteX13" fmla="*/ 233554 w 647985"/>
                <a:gd name="connsiteY13" fmla="*/ 219075 h 768668"/>
                <a:gd name="connsiteX14" fmla="*/ 224981 w 647985"/>
                <a:gd name="connsiteY14" fmla="*/ 198120 h 768668"/>
                <a:gd name="connsiteX15" fmla="*/ 201169 w 647985"/>
                <a:gd name="connsiteY15" fmla="*/ 186690 h 768668"/>
                <a:gd name="connsiteX16" fmla="*/ 201169 w 647985"/>
                <a:gd name="connsiteY16" fmla="*/ 160020 h 768668"/>
                <a:gd name="connsiteX17" fmla="*/ 224981 w 647985"/>
                <a:gd name="connsiteY17" fmla="*/ 148590 h 768668"/>
                <a:gd name="connsiteX18" fmla="*/ 233554 w 647985"/>
                <a:gd name="connsiteY18" fmla="*/ 127635 h 768668"/>
                <a:gd name="connsiteX19" fmla="*/ 225934 w 647985"/>
                <a:gd name="connsiteY19" fmla="*/ 102870 h 768668"/>
                <a:gd name="connsiteX20" fmla="*/ 244984 w 647985"/>
                <a:gd name="connsiteY20" fmla="*/ 83820 h 768668"/>
                <a:gd name="connsiteX21" fmla="*/ 269749 w 647985"/>
                <a:gd name="connsiteY21" fmla="*/ 92393 h 768668"/>
                <a:gd name="connsiteX22" fmla="*/ 290704 w 647985"/>
                <a:gd name="connsiteY22" fmla="*/ 8382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61189 w 647985"/>
                <a:gd name="connsiteY26" fmla="*/ 91440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428816 w 647985"/>
                <a:gd name="connsiteY31" fmla="*/ 159068 h 768668"/>
                <a:gd name="connsiteX32" fmla="*/ 428816 w 647985"/>
                <a:gd name="connsiteY32" fmla="*/ 187643 h 768668"/>
                <a:gd name="connsiteX33" fmla="*/ 308801 w 647985"/>
                <a:gd name="connsiteY33" fmla="*/ 381000 h 768668"/>
                <a:gd name="connsiteX34" fmla="*/ 284989 w 647985"/>
                <a:gd name="connsiteY34" fmla="*/ 392430 h 768668"/>
                <a:gd name="connsiteX35" fmla="*/ 276416 w 647985"/>
                <a:gd name="connsiteY35" fmla="*/ 413385 h 768668"/>
                <a:gd name="connsiteX36" fmla="*/ 284036 w 647985"/>
                <a:gd name="connsiteY36" fmla="*/ 438150 h 768668"/>
                <a:gd name="connsiteX37" fmla="*/ 264986 w 647985"/>
                <a:gd name="connsiteY37" fmla="*/ 457200 h 768668"/>
                <a:gd name="connsiteX38" fmla="*/ 240221 w 647985"/>
                <a:gd name="connsiteY38" fmla="*/ 448628 h 768668"/>
                <a:gd name="connsiteX39" fmla="*/ 219266 w 647985"/>
                <a:gd name="connsiteY39" fmla="*/ 457200 h 768668"/>
                <a:gd name="connsiteX40" fmla="*/ 208789 w 647985"/>
                <a:gd name="connsiteY40" fmla="*/ 480060 h 768668"/>
                <a:gd name="connsiteX41" fmla="*/ 182119 w 647985"/>
                <a:gd name="connsiteY41" fmla="*/ 480060 h 768668"/>
                <a:gd name="connsiteX42" fmla="*/ 170689 w 647985"/>
                <a:gd name="connsiteY42" fmla="*/ 456248 h 768668"/>
                <a:gd name="connsiteX43" fmla="*/ 149734 w 647985"/>
                <a:gd name="connsiteY43" fmla="*/ 447675 h 768668"/>
                <a:gd name="connsiteX44" fmla="*/ 124969 w 647985"/>
                <a:gd name="connsiteY44" fmla="*/ 455295 h 768668"/>
                <a:gd name="connsiteX45" fmla="*/ 105919 w 647985"/>
                <a:gd name="connsiteY45" fmla="*/ 436245 h 768668"/>
                <a:gd name="connsiteX46" fmla="*/ 114491 w 647985"/>
                <a:gd name="connsiteY46" fmla="*/ 411480 h 768668"/>
                <a:gd name="connsiteX47" fmla="*/ 105919 w 647985"/>
                <a:gd name="connsiteY47" fmla="*/ 390525 h 768668"/>
                <a:gd name="connsiteX48" fmla="*/ 82106 w 647985"/>
                <a:gd name="connsiteY48" fmla="*/ 379095 h 768668"/>
                <a:gd name="connsiteX49" fmla="*/ 82106 w 647985"/>
                <a:gd name="connsiteY49" fmla="*/ 352425 h 768668"/>
                <a:gd name="connsiteX50" fmla="*/ 105919 w 647985"/>
                <a:gd name="connsiteY50" fmla="*/ 340995 h 768668"/>
                <a:gd name="connsiteX51" fmla="*/ 114491 w 647985"/>
                <a:gd name="connsiteY51" fmla="*/ 320040 h 768668"/>
                <a:gd name="connsiteX52" fmla="*/ 105919 w 647985"/>
                <a:gd name="connsiteY52" fmla="*/ 295275 h 768668"/>
                <a:gd name="connsiteX53" fmla="*/ 124969 w 647985"/>
                <a:gd name="connsiteY53" fmla="*/ 276225 h 768668"/>
                <a:gd name="connsiteX54" fmla="*/ 149734 w 647985"/>
                <a:gd name="connsiteY54" fmla="*/ 284798 h 768668"/>
                <a:gd name="connsiteX55" fmla="*/ 170689 w 647985"/>
                <a:gd name="connsiteY55" fmla="*/ 276225 h 768668"/>
                <a:gd name="connsiteX56" fmla="*/ 182119 w 647985"/>
                <a:gd name="connsiteY56" fmla="*/ 252412 h 768668"/>
                <a:gd name="connsiteX57" fmla="*/ 242126 w 647985"/>
                <a:gd name="connsiteY57" fmla="*/ 284798 h 768668"/>
                <a:gd name="connsiteX58" fmla="*/ 266891 w 647985"/>
                <a:gd name="connsiteY58" fmla="*/ 276225 h 768668"/>
                <a:gd name="connsiteX59" fmla="*/ 285941 w 647985"/>
                <a:gd name="connsiteY59" fmla="*/ 295275 h 768668"/>
                <a:gd name="connsiteX60" fmla="*/ 285941 w 647985"/>
                <a:gd name="connsiteY60" fmla="*/ 340995 h 768668"/>
                <a:gd name="connsiteX61" fmla="*/ 309754 w 647985"/>
                <a:gd name="connsiteY61" fmla="*/ 352425 h 768668"/>
                <a:gd name="connsiteX62" fmla="*/ 308801 w 647985"/>
                <a:gd name="connsiteY62" fmla="*/ 381000 h 768668"/>
                <a:gd name="connsiteX63" fmla="*/ 308801 w 647985"/>
                <a:gd name="connsiteY63" fmla="*/ 381000 h 768668"/>
                <a:gd name="connsiteX64" fmla="*/ 638366 w 647985"/>
                <a:gd name="connsiteY64" fmla="*/ 416243 h 768668"/>
                <a:gd name="connsiteX65" fmla="*/ 572644 w 647985"/>
                <a:gd name="connsiteY65" fmla="*/ 301943 h 768668"/>
                <a:gd name="connsiteX66" fmla="*/ 572644 w 647985"/>
                <a:gd name="connsiteY66" fmla="*/ 297180 h 768668"/>
                <a:gd name="connsiteX67" fmla="*/ 432626 w 647985"/>
                <a:gd name="connsiteY67" fmla="*/ 40005 h 768668"/>
                <a:gd name="connsiteX68" fmla="*/ 140209 w 647985"/>
                <a:gd name="connsiteY68" fmla="*/ 40005 h 768668"/>
                <a:gd name="connsiteX69" fmla="*/ 191 w 647985"/>
                <a:gd name="connsiteY69" fmla="*/ 297180 h 768668"/>
                <a:gd name="connsiteX70" fmla="*/ 112586 w 647985"/>
                <a:gd name="connsiteY70" fmla="*/ 527685 h 768668"/>
                <a:gd name="connsiteX71" fmla="*/ 112586 w 647985"/>
                <a:gd name="connsiteY71" fmla="*/ 768668 h 768668"/>
                <a:gd name="connsiteX72" fmla="*/ 413576 w 647985"/>
                <a:gd name="connsiteY72" fmla="*/ 768668 h 768668"/>
                <a:gd name="connsiteX73" fmla="*/ 413576 w 647985"/>
                <a:gd name="connsiteY73" fmla="*/ 654368 h 768668"/>
                <a:gd name="connsiteX74" fmla="*/ 460249 w 647985"/>
                <a:gd name="connsiteY74" fmla="*/ 654368 h 768668"/>
                <a:gd name="connsiteX75" fmla="*/ 540259 w 647985"/>
                <a:gd name="connsiteY75" fmla="*/ 621030 h 768668"/>
                <a:gd name="connsiteX76" fmla="*/ 572644 w 647985"/>
                <a:gd name="connsiteY76" fmla="*/ 540068 h 768668"/>
                <a:gd name="connsiteX77" fmla="*/ 572644 w 647985"/>
                <a:gd name="connsiteY77" fmla="*/ 482918 h 768668"/>
                <a:gd name="connsiteX78" fmla="*/ 614554 w 647985"/>
                <a:gd name="connsiteY78" fmla="*/ 482918 h 768668"/>
                <a:gd name="connsiteX79" fmla="*/ 638366 w 647985"/>
                <a:gd name="connsiteY79" fmla="*/ 416243 h 768668"/>
                <a:gd name="connsiteX0" fmla="*/ 428816 w 647985"/>
                <a:gd name="connsiteY0" fmla="*/ 187643 h 768668"/>
                <a:gd name="connsiteX1" fmla="*/ 405004 w 647985"/>
                <a:gd name="connsiteY1" fmla="*/ 199073 h 768668"/>
                <a:gd name="connsiteX2" fmla="*/ 395479 w 647985"/>
                <a:gd name="connsiteY2" fmla="*/ 220028 h 768668"/>
                <a:gd name="connsiteX3" fmla="*/ 404051 w 647985"/>
                <a:gd name="connsiteY3" fmla="*/ 244793 h 768668"/>
                <a:gd name="connsiteX4" fmla="*/ 385001 w 647985"/>
                <a:gd name="connsiteY4" fmla="*/ 263843 h 768668"/>
                <a:gd name="connsiteX5" fmla="*/ 360236 w 647985"/>
                <a:gd name="connsiteY5" fmla="*/ 255270 h 768668"/>
                <a:gd name="connsiteX6" fmla="*/ 339281 w 647985"/>
                <a:gd name="connsiteY6" fmla="*/ 263843 h 768668"/>
                <a:gd name="connsiteX7" fmla="*/ 327851 w 647985"/>
                <a:gd name="connsiteY7" fmla="*/ 286703 h 768668"/>
                <a:gd name="connsiteX8" fmla="*/ 301181 w 647985"/>
                <a:gd name="connsiteY8" fmla="*/ 286703 h 768668"/>
                <a:gd name="connsiteX9" fmla="*/ 289751 w 647985"/>
                <a:gd name="connsiteY9" fmla="*/ 262890 h 768668"/>
                <a:gd name="connsiteX10" fmla="*/ 268796 w 647985"/>
                <a:gd name="connsiteY10" fmla="*/ 254318 h 768668"/>
                <a:gd name="connsiteX11" fmla="*/ 244031 w 647985"/>
                <a:gd name="connsiteY11" fmla="*/ 262890 h 768668"/>
                <a:gd name="connsiteX12" fmla="*/ 224981 w 647985"/>
                <a:gd name="connsiteY12" fmla="*/ 243840 h 768668"/>
                <a:gd name="connsiteX13" fmla="*/ 233554 w 647985"/>
                <a:gd name="connsiteY13" fmla="*/ 219075 h 768668"/>
                <a:gd name="connsiteX14" fmla="*/ 224981 w 647985"/>
                <a:gd name="connsiteY14" fmla="*/ 198120 h 768668"/>
                <a:gd name="connsiteX15" fmla="*/ 201169 w 647985"/>
                <a:gd name="connsiteY15" fmla="*/ 186690 h 768668"/>
                <a:gd name="connsiteX16" fmla="*/ 201169 w 647985"/>
                <a:gd name="connsiteY16" fmla="*/ 160020 h 768668"/>
                <a:gd name="connsiteX17" fmla="*/ 224981 w 647985"/>
                <a:gd name="connsiteY17" fmla="*/ 148590 h 768668"/>
                <a:gd name="connsiteX18" fmla="*/ 233554 w 647985"/>
                <a:gd name="connsiteY18" fmla="*/ 127635 h 768668"/>
                <a:gd name="connsiteX19" fmla="*/ 225934 w 647985"/>
                <a:gd name="connsiteY19" fmla="*/ 102870 h 768668"/>
                <a:gd name="connsiteX20" fmla="*/ 244984 w 647985"/>
                <a:gd name="connsiteY20" fmla="*/ 83820 h 768668"/>
                <a:gd name="connsiteX21" fmla="*/ 269749 w 647985"/>
                <a:gd name="connsiteY21" fmla="*/ 92393 h 768668"/>
                <a:gd name="connsiteX22" fmla="*/ 290704 w 647985"/>
                <a:gd name="connsiteY22" fmla="*/ 8382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61189 w 647985"/>
                <a:gd name="connsiteY26" fmla="*/ 91440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428816 w 647985"/>
                <a:gd name="connsiteY31" fmla="*/ 159068 h 768668"/>
                <a:gd name="connsiteX32" fmla="*/ 428816 w 647985"/>
                <a:gd name="connsiteY32" fmla="*/ 187643 h 768668"/>
                <a:gd name="connsiteX33" fmla="*/ 308801 w 647985"/>
                <a:gd name="connsiteY33" fmla="*/ 381000 h 768668"/>
                <a:gd name="connsiteX34" fmla="*/ 284989 w 647985"/>
                <a:gd name="connsiteY34" fmla="*/ 392430 h 768668"/>
                <a:gd name="connsiteX35" fmla="*/ 276416 w 647985"/>
                <a:gd name="connsiteY35" fmla="*/ 413385 h 768668"/>
                <a:gd name="connsiteX36" fmla="*/ 264986 w 647985"/>
                <a:gd name="connsiteY36" fmla="*/ 457200 h 768668"/>
                <a:gd name="connsiteX37" fmla="*/ 240221 w 647985"/>
                <a:gd name="connsiteY37" fmla="*/ 448628 h 768668"/>
                <a:gd name="connsiteX38" fmla="*/ 219266 w 647985"/>
                <a:gd name="connsiteY38" fmla="*/ 457200 h 768668"/>
                <a:gd name="connsiteX39" fmla="*/ 208789 w 647985"/>
                <a:gd name="connsiteY39" fmla="*/ 480060 h 768668"/>
                <a:gd name="connsiteX40" fmla="*/ 182119 w 647985"/>
                <a:gd name="connsiteY40" fmla="*/ 480060 h 768668"/>
                <a:gd name="connsiteX41" fmla="*/ 170689 w 647985"/>
                <a:gd name="connsiteY41" fmla="*/ 456248 h 768668"/>
                <a:gd name="connsiteX42" fmla="*/ 149734 w 647985"/>
                <a:gd name="connsiteY42" fmla="*/ 447675 h 768668"/>
                <a:gd name="connsiteX43" fmla="*/ 124969 w 647985"/>
                <a:gd name="connsiteY43" fmla="*/ 455295 h 768668"/>
                <a:gd name="connsiteX44" fmla="*/ 105919 w 647985"/>
                <a:gd name="connsiteY44" fmla="*/ 436245 h 768668"/>
                <a:gd name="connsiteX45" fmla="*/ 114491 w 647985"/>
                <a:gd name="connsiteY45" fmla="*/ 411480 h 768668"/>
                <a:gd name="connsiteX46" fmla="*/ 105919 w 647985"/>
                <a:gd name="connsiteY46" fmla="*/ 390525 h 768668"/>
                <a:gd name="connsiteX47" fmla="*/ 82106 w 647985"/>
                <a:gd name="connsiteY47" fmla="*/ 379095 h 768668"/>
                <a:gd name="connsiteX48" fmla="*/ 82106 w 647985"/>
                <a:gd name="connsiteY48" fmla="*/ 352425 h 768668"/>
                <a:gd name="connsiteX49" fmla="*/ 105919 w 647985"/>
                <a:gd name="connsiteY49" fmla="*/ 340995 h 768668"/>
                <a:gd name="connsiteX50" fmla="*/ 114491 w 647985"/>
                <a:gd name="connsiteY50" fmla="*/ 320040 h 768668"/>
                <a:gd name="connsiteX51" fmla="*/ 105919 w 647985"/>
                <a:gd name="connsiteY51" fmla="*/ 295275 h 768668"/>
                <a:gd name="connsiteX52" fmla="*/ 124969 w 647985"/>
                <a:gd name="connsiteY52" fmla="*/ 276225 h 768668"/>
                <a:gd name="connsiteX53" fmla="*/ 149734 w 647985"/>
                <a:gd name="connsiteY53" fmla="*/ 284798 h 768668"/>
                <a:gd name="connsiteX54" fmla="*/ 170689 w 647985"/>
                <a:gd name="connsiteY54" fmla="*/ 276225 h 768668"/>
                <a:gd name="connsiteX55" fmla="*/ 182119 w 647985"/>
                <a:gd name="connsiteY55" fmla="*/ 252412 h 768668"/>
                <a:gd name="connsiteX56" fmla="*/ 242126 w 647985"/>
                <a:gd name="connsiteY56" fmla="*/ 284798 h 768668"/>
                <a:gd name="connsiteX57" fmla="*/ 266891 w 647985"/>
                <a:gd name="connsiteY57" fmla="*/ 276225 h 768668"/>
                <a:gd name="connsiteX58" fmla="*/ 285941 w 647985"/>
                <a:gd name="connsiteY58" fmla="*/ 295275 h 768668"/>
                <a:gd name="connsiteX59" fmla="*/ 285941 w 647985"/>
                <a:gd name="connsiteY59" fmla="*/ 340995 h 768668"/>
                <a:gd name="connsiteX60" fmla="*/ 309754 w 647985"/>
                <a:gd name="connsiteY60" fmla="*/ 352425 h 768668"/>
                <a:gd name="connsiteX61" fmla="*/ 308801 w 647985"/>
                <a:gd name="connsiteY61" fmla="*/ 381000 h 768668"/>
                <a:gd name="connsiteX62" fmla="*/ 308801 w 647985"/>
                <a:gd name="connsiteY62" fmla="*/ 381000 h 768668"/>
                <a:gd name="connsiteX63" fmla="*/ 638366 w 647985"/>
                <a:gd name="connsiteY63" fmla="*/ 416243 h 768668"/>
                <a:gd name="connsiteX64" fmla="*/ 572644 w 647985"/>
                <a:gd name="connsiteY64" fmla="*/ 301943 h 768668"/>
                <a:gd name="connsiteX65" fmla="*/ 572644 w 647985"/>
                <a:gd name="connsiteY65" fmla="*/ 297180 h 768668"/>
                <a:gd name="connsiteX66" fmla="*/ 432626 w 647985"/>
                <a:gd name="connsiteY66" fmla="*/ 40005 h 768668"/>
                <a:gd name="connsiteX67" fmla="*/ 140209 w 647985"/>
                <a:gd name="connsiteY67" fmla="*/ 40005 h 768668"/>
                <a:gd name="connsiteX68" fmla="*/ 191 w 647985"/>
                <a:gd name="connsiteY68" fmla="*/ 297180 h 768668"/>
                <a:gd name="connsiteX69" fmla="*/ 112586 w 647985"/>
                <a:gd name="connsiteY69" fmla="*/ 527685 h 768668"/>
                <a:gd name="connsiteX70" fmla="*/ 112586 w 647985"/>
                <a:gd name="connsiteY70" fmla="*/ 768668 h 768668"/>
                <a:gd name="connsiteX71" fmla="*/ 413576 w 647985"/>
                <a:gd name="connsiteY71" fmla="*/ 768668 h 768668"/>
                <a:gd name="connsiteX72" fmla="*/ 413576 w 647985"/>
                <a:gd name="connsiteY72" fmla="*/ 654368 h 768668"/>
                <a:gd name="connsiteX73" fmla="*/ 460249 w 647985"/>
                <a:gd name="connsiteY73" fmla="*/ 654368 h 768668"/>
                <a:gd name="connsiteX74" fmla="*/ 540259 w 647985"/>
                <a:gd name="connsiteY74" fmla="*/ 621030 h 768668"/>
                <a:gd name="connsiteX75" fmla="*/ 572644 w 647985"/>
                <a:gd name="connsiteY75" fmla="*/ 540068 h 768668"/>
                <a:gd name="connsiteX76" fmla="*/ 572644 w 647985"/>
                <a:gd name="connsiteY76" fmla="*/ 482918 h 768668"/>
                <a:gd name="connsiteX77" fmla="*/ 614554 w 647985"/>
                <a:gd name="connsiteY77" fmla="*/ 482918 h 768668"/>
                <a:gd name="connsiteX78" fmla="*/ 638366 w 647985"/>
                <a:gd name="connsiteY78" fmla="*/ 416243 h 768668"/>
                <a:gd name="connsiteX0" fmla="*/ 428816 w 647985"/>
                <a:gd name="connsiteY0" fmla="*/ 187643 h 768668"/>
                <a:gd name="connsiteX1" fmla="*/ 405004 w 647985"/>
                <a:gd name="connsiteY1" fmla="*/ 199073 h 768668"/>
                <a:gd name="connsiteX2" fmla="*/ 395479 w 647985"/>
                <a:gd name="connsiteY2" fmla="*/ 220028 h 768668"/>
                <a:gd name="connsiteX3" fmla="*/ 404051 w 647985"/>
                <a:gd name="connsiteY3" fmla="*/ 244793 h 768668"/>
                <a:gd name="connsiteX4" fmla="*/ 385001 w 647985"/>
                <a:gd name="connsiteY4" fmla="*/ 263843 h 768668"/>
                <a:gd name="connsiteX5" fmla="*/ 360236 w 647985"/>
                <a:gd name="connsiteY5" fmla="*/ 255270 h 768668"/>
                <a:gd name="connsiteX6" fmla="*/ 339281 w 647985"/>
                <a:gd name="connsiteY6" fmla="*/ 263843 h 768668"/>
                <a:gd name="connsiteX7" fmla="*/ 327851 w 647985"/>
                <a:gd name="connsiteY7" fmla="*/ 286703 h 768668"/>
                <a:gd name="connsiteX8" fmla="*/ 301181 w 647985"/>
                <a:gd name="connsiteY8" fmla="*/ 286703 h 768668"/>
                <a:gd name="connsiteX9" fmla="*/ 289751 w 647985"/>
                <a:gd name="connsiteY9" fmla="*/ 262890 h 768668"/>
                <a:gd name="connsiteX10" fmla="*/ 268796 w 647985"/>
                <a:gd name="connsiteY10" fmla="*/ 254318 h 768668"/>
                <a:gd name="connsiteX11" fmla="*/ 244031 w 647985"/>
                <a:gd name="connsiteY11" fmla="*/ 262890 h 768668"/>
                <a:gd name="connsiteX12" fmla="*/ 224981 w 647985"/>
                <a:gd name="connsiteY12" fmla="*/ 243840 h 768668"/>
                <a:gd name="connsiteX13" fmla="*/ 233554 w 647985"/>
                <a:gd name="connsiteY13" fmla="*/ 219075 h 768668"/>
                <a:gd name="connsiteX14" fmla="*/ 224981 w 647985"/>
                <a:gd name="connsiteY14" fmla="*/ 198120 h 768668"/>
                <a:gd name="connsiteX15" fmla="*/ 201169 w 647985"/>
                <a:gd name="connsiteY15" fmla="*/ 186690 h 768668"/>
                <a:gd name="connsiteX16" fmla="*/ 201169 w 647985"/>
                <a:gd name="connsiteY16" fmla="*/ 160020 h 768668"/>
                <a:gd name="connsiteX17" fmla="*/ 224981 w 647985"/>
                <a:gd name="connsiteY17" fmla="*/ 148590 h 768668"/>
                <a:gd name="connsiteX18" fmla="*/ 233554 w 647985"/>
                <a:gd name="connsiteY18" fmla="*/ 127635 h 768668"/>
                <a:gd name="connsiteX19" fmla="*/ 225934 w 647985"/>
                <a:gd name="connsiteY19" fmla="*/ 102870 h 768668"/>
                <a:gd name="connsiteX20" fmla="*/ 244984 w 647985"/>
                <a:gd name="connsiteY20" fmla="*/ 83820 h 768668"/>
                <a:gd name="connsiteX21" fmla="*/ 269749 w 647985"/>
                <a:gd name="connsiteY21" fmla="*/ 92393 h 768668"/>
                <a:gd name="connsiteX22" fmla="*/ 290704 w 647985"/>
                <a:gd name="connsiteY22" fmla="*/ 8382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61189 w 647985"/>
                <a:gd name="connsiteY26" fmla="*/ 91440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428816 w 647985"/>
                <a:gd name="connsiteY31" fmla="*/ 159068 h 768668"/>
                <a:gd name="connsiteX32" fmla="*/ 428816 w 647985"/>
                <a:gd name="connsiteY32" fmla="*/ 187643 h 768668"/>
                <a:gd name="connsiteX33" fmla="*/ 308801 w 647985"/>
                <a:gd name="connsiteY33" fmla="*/ 381000 h 768668"/>
                <a:gd name="connsiteX34" fmla="*/ 284989 w 647985"/>
                <a:gd name="connsiteY34" fmla="*/ 392430 h 768668"/>
                <a:gd name="connsiteX35" fmla="*/ 276416 w 647985"/>
                <a:gd name="connsiteY35" fmla="*/ 413385 h 768668"/>
                <a:gd name="connsiteX36" fmla="*/ 240221 w 647985"/>
                <a:gd name="connsiteY36" fmla="*/ 448628 h 768668"/>
                <a:gd name="connsiteX37" fmla="*/ 219266 w 647985"/>
                <a:gd name="connsiteY37" fmla="*/ 457200 h 768668"/>
                <a:gd name="connsiteX38" fmla="*/ 208789 w 647985"/>
                <a:gd name="connsiteY38" fmla="*/ 480060 h 768668"/>
                <a:gd name="connsiteX39" fmla="*/ 182119 w 647985"/>
                <a:gd name="connsiteY39" fmla="*/ 480060 h 768668"/>
                <a:gd name="connsiteX40" fmla="*/ 170689 w 647985"/>
                <a:gd name="connsiteY40" fmla="*/ 456248 h 768668"/>
                <a:gd name="connsiteX41" fmla="*/ 149734 w 647985"/>
                <a:gd name="connsiteY41" fmla="*/ 447675 h 768668"/>
                <a:gd name="connsiteX42" fmla="*/ 124969 w 647985"/>
                <a:gd name="connsiteY42" fmla="*/ 455295 h 768668"/>
                <a:gd name="connsiteX43" fmla="*/ 105919 w 647985"/>
                <a:gd name="connsiteY43" fmla="*/ 436245 h 768668"/>
                <a:gd name="connsiteX44" fmla="*/ 114491 w 647985"/>
                <a:gd name="connsiteY44" fmla="*/ 411480 h 768668"/>
                <a:gd name="connsiteX45" fmla="*/ 105919 w 647985"/>
                <a:gd name="connsiteY45" fmla="*/ 390525 h 768668"/>
                <a:gd name="connsiteX46" fmla="*/ 82106 w 647985"/>
                <a:gd name="connsiteY46" fmla="*/ 379095 h 768668"/>
                <a:gd name="connsiteX47" fmla="*/ 82106 w 647985"/>
                <a:gd name="connsiteY47" fmla="*/ 352425 h 768668"/>
                <a:gd name="connsiteX48" fmla="*/ 105919 w 647985"/>
                <a:gd name="connsiteY48" fmla="*/ 340995 h 768668"/>
                <a:gd name="connsiteX49" fmla="*/ 114491 w 647985"/>
                <a:gd name="connsiteY49" fmla="*/ 320040 h 768668"/>
                <a:gd name="connsiteX50" fmla="*/ 105919 w 647985"/>
                <a:gd name="connsiteY50" fmla="*/ 295275 h 768668"/>
                <a:gd name="connsiteX51" fmla="*/ 124969 w 647985"/>
                <a:gd name="connsiteY51" fmla="*/ 276225 h 768668"/>
                <a:gd name="connsiteX52" fmla="*/ 149734 w 647985"/>
                <a:gd name="connsiteY52" fmla="*/ 284798 h 768668"/>
                <a:gd name="connsiteX53" fmla="*/ 170689 w 647985"/>
                <a:gd name="connsiteY53" fmla="*/ 276225 h 768668"/>
                <a:gd name="connsiteX54" fmla="*/ 182119 w 647985"/>
                <a:gd name="connsiteY54" fmla="*/ 252412 h 768668"/>
                <a:gd name="connsiteX55" fmla="*/ 242126 w 647985"/>
                <a:gd name="connsiteY55" fmla="*/ 284798 h 768668"/>
                <a:gd name="connsiteX56" fmla="*/ 266891 w 647985"/>
                <a:gd name="connsiteY56" fmla="*/ 276225 h 768668"/>
                <a:gd name="connsiteX57" fmla="*/ 285941 w 647985"/>
                <a:gd name="connsiteY57" fmla="*/ 295275 h 768668"/>
                <a:gd name="connsiteX58" fmla="*/ 285941 w 647985"/>
                <a:gd name="connsiteY58" fmla="*/ 340995 h 768668"/>
                <a:gd name="connsiteX59" fmla="*/ 309754 w 647985"/>
                <a:gd name="connsiteY59" fmla="*/ 352425 h 768668"/>
                <a:gd name="connsiteX60" fmla="*/ 308801 w 647985"/>
                <a:gd name="connsiteY60" fmla="*/ 381000 h 768668"/>
                <a:gd name="connsiteX61" fmla="*/ 308801 w 647985"/>
                <a:gd name="connsiteY61" fmla="*/ 381000 h 768668"/>
                <a:gd name="connsiteX62" fmla="*/ 638366 w 647985"/>
                <a:gd name="connsiteY62" fmla="*/ 416243 h 768668"/>
                <a:gd name="connsiteX63" fmla="*/ 572644 w 647985"/>
                <a:gd name="connsiteY63" fmla="*/ 301943 h 768668"/>
                <a:gd name="connsiteX64" fmla="*/ 572644 w 647985"/>
                <a:gd name="connsiteY64" fmla="*/ 297180 h 768668"/>
                <a:gd name="connsiteX65" fmla="*/ 432626 w 647985"/>
                <a:gd name="connsiteY65" fmla="*/ 40005 h 768668"/>
                <a:gd name="connsiteX66" fmla="*/ 140209 w 647985"/>
                <a:gd name="connsiteY66" fmla="*/ 40005 h 768668"/>
                <a:gd name="connsiteX67" fmla="*/ 191 w 647985"/>
                <a:gd name="connsiteY67" fmla="*/ 297180 h 768668"/>
                <a:gd name="connsiteX68" fmla="*/ 112586 w 647985"/>
                <a:gd name="connsiteY68" fmla="*/ 527685 h 768668"/>
                <a:gd name="connsiteX69" fmla="*/ 112586 w 647985"/>
                <a:gd name="connsiteY69" fmla="*/ 768668 h 768668"/>
                <a:gd name="connsiteX70" fmla="*/ 413576 w 647985"/>
                <a:gd name="connsiteY70" fmla="*/ 768668 h 768668"/>
                <a:gd name="connsiteX71" fmla="*/ 413576 w 647985"/>
                <a:gd name="connsiteY71" fmla="*/ 654368 h 768668"/>
                <a:gd name="connsiteX72" fmla="*/ 460249 w 647985"/>
                <a:gd name="connsiteY72" fmla="*/ 654368 h 768668"/>
                <a:gd name="connsiteX73" fmla="*/ 540259 w 647985"/>
                <a:gd name="connsiteY73" fmla="*/ 621030 h 768668"/>
                <a:gd name="connsiteX74" fmla="*/ 572644 w 647985"/>
                <a:gd name="connsiteY74" fmla="*/ 540068 h 768668"/>
                <a:gd name="connsiteX75" fmla="*/ 572644 w 647985"/>
                <a:gd name="connsiteY75" fmla="*/ 482918 h 768668"/>
                <a:gd name="connsiteX76" fmla="*/ 614554 w 647985"/>
                <a:gd name="connsiteY76" fmla="*/ 482918 h 768668"/>
                <a:gd name="connsiteX77" fmla="*/ 638366 w 647985"/>
                <a:gd name="connsiteY77" fmla="*/ 416243 h 768668"/>
                <a:gd name="connsiteX0" fmla="*/ 428816 w 647985"/>
                <a:gd name="connsiteY0" fmla="*/ 187643 h 768668"/>
                <a:gd name="connsiteX1" fmla="*/ 405004 w 647985"/>
                <a:gd name="connsiteY1" fmla="*/ 199073 h 768668"/>
                <a:gd name="connsiteX2" fmla="*/ 395479 w 647985"/>
                <a:gd name="connsiteY2" fmla="*/ 220028 h 768668"/>
                <a:gd name="connsiteX3" fmla="*/ 404051 w 647985"/>
                <a:gd name="connsiteY3" fmla="*/ 244793 h 768668"/>
                <a:gd name="connsiteX4" fmla="*/ 385001 w 647985"/>
                <a:gd name="connsiteY4" fmla="*/ 263843 h 768668"/>
                <a:gd name="connsiteX5" fmla="*/ 360236 w 647985"/>
                <a:gd name="connsiteY5" fmla="*/ 255270 h 768668"/>
                <a:gd name="connsiteX6" fmla="*/ 339281 w 647985"/>
                <a:gd name="connsiteY6" fmla="*/ 263843 h 768668"/>
                <a:gd name="connsiteX7" fmla="*/ 327851 w 647985"/>
                <a:gd name="connsiteY7" fmla="*/ 286703 h 768668"/>
                <a:gd name="connsiteX8" fmla="*/ 301181 w 647985"/>
                <a:gd name="connsiteY8" fmla="*/ 286703 h 768668"/>
                <a:gd name="connsiteX9" fmla="*/ 289751 w 647985"/>
                <a:gd name="connsiteY9" fmla="*/ 262890 h 768668"/>
                <a:gd name="connsiteX10" fmla="*/ 268796 w 647985"/>
                <a:gd name="connsiteY10" fmla="*/ 254318 h 768668"/>
                <a:gd name="connsiteX11" fmla="*/ 244031 w 647985"/>
                <a:gd name="connsiteY11" fmla="*/ 262890 h 768668"/>
                <a:gd name="connsiteX12" fmla="*/ 224981 w 647985"/>
                <a:gd name="connsiteY12" fmla="*/ 243840 h 768668"/>
                <a:gd name="connsiteX13" fmla="*/ 233554 w 647985"/>
                <a:gd name="connsiteY13" fmla="*/ 219075 h 768668"/>
                <a:gd name="connsiteX14" fmla="*/ 224981 w 647985"/>
                <a:gd name="connsiteY14" fmla="*/ 198120 h 768668"/>
                <a:gd name="connsiteX15" fmla="*/ 201169 w 647985"/>
                <a:gd name="connsiteY15" fmla="*/ 186690 h 768668"/>
                <a:gd name="connsiteX16" fmla="*/ 201169 w 647985"/>
                <a:gd name="connsiteY16" fmla="*/ 160020 h 768668"/>
                <a:gd name="connsiteX17" fmla="*/ 224981 w 647985"/>
                <a:gd name="connsiteY17" fmla="*/ 148590 h 768668"/>
                <a:gd name="connsiteX18" fmla="*/ 233554 w 647985"/>
                <a:gd name="connsiteY18" fmla="*/ 127635 h 768668"/>
                <a:gd name="connsiteX19" fmla="*/ 225934 w 647985"/>
                <a:gd name="connsiteY19" fmla="*/ 102870 h 768668"/>
                <a:gd name="connsiteX20" fmla="*/ 244984 w 647985"/>
                <a:gd name="connsiteY20" fmla="*/ 83820 h 768668"/>
                <a:gd name="connsiteX21" fmla="*/ 269749 w 647985"/>
                <a:gd name="connsiteY21" fmla="*/ 92393 h 768668"/>
                <a:gd name="connsiteX22" fmla="*/ 290704 w 647985"/>
                <a:gd name="connsiteY22" fmla="*/ 8382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61189 w 647985"/>
                <a:gd name="connsiteY26" fmla="*/ 91440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428816 w 647985"/>
                <a:gd name="connsiteY31" fmla="*/ 159068 h 768668"/>
                <a:gd name="connsiteX32" fmla="*/ 428816 w 647985"/>
                <a:gd name="connsiteY32" fmla="*/ 187643 h 768668"/>
                <a:gd name="connsiteX33" fmla="*/ 308801 w 647985"/>
                <a:gd name="connsiteY33" fmla="*/ 381000 h 768668"/>
                <a:gd name="connsiteX34" fmla="*/ 284989 w 647985"/>
                <a:gd name="connsiteY34" fmla="*/ 392430 h 768668"/>
                <a:gd name="connsiteX35" fmla="*/ 276416 w 647985"/>
                <a:gd name="connsiteY35" fmla="*/ 413385 h 768668"/>
                <a:gd name="connsiteX36" fmla="*/ 219266 w 647985"/>
                <a:gd name="connsiteY36" fmla="*/ 457200 h 768668"/>
                <a:gd name="connsiteX37" fmla="*/ 208789 w 647985"/>
                <a:gd name="connsiteY37" fmla="*/ 480060 h 768668"/>
                <a:gd name="connsiteX38" fmla="*/ 182119 w 647985"/>
                <a:gd name="connsiteY38" fmla="*/ 480060 h 768668"/>
                <a:gd name="connsiteX39" fmla="*/ 170689 w 647985"/>
                <a:gd name="connsiteY39" fmla="*/ 456248 h 768668"/>
                <a:gd name="connsiteX40" fmla="*/ 149734 w 647985"/>
                <a:gd name="connsiteY40" fmla="*/ 447675 h 768668"/>
                <a:gd name="connsiteX41" fmla="*/ 124969 w 647985"/>
                <a:gd name="connsiteY41" fmla="*/ 455295 h 768668"/>
                <a:gd name="connsiteX42" fmla="*/ 105919 w 647985"/>
                <a:gd name="connsiteY42" fmla="*/ 436245 h 768668"/>
                <a:gd name="connsiteX43" fmla="*/ 114491 w 647985"/>
                <a:gd name="connsiteY43" fmla="*/ 411480 h 768668"/>
                <a:gd name="connsiteX44" fmla="*/ 105919 w 647985"/>
                <a:gd name="connsiteY44" fmla="*/ 390525 h 768668"/>
                <a:gd name="connsiteX45" fmla="*/ 82106 w 647985"/>
                <a:gd name="connsiteY45" fmla="*/ 379095 h 768668"/>
                <a:gd name="connsiteX46" fmla="*/ 82106 w 647985"/>
                <a:gd name="connsiteY46" fmla="*/ 352425 h 768668"/>
                <a:gd name="connsiteX47" fmla="*/ 105919 w 647985"/>
                <a:gd name="connsiteY47" fmla="*/ 340995 h 768668"/>
                <a:gd name="connsiteX48" fmla="*/ 114491 w 647985"/>
                <a:gd name="connsiteY48" fmla="*/ 320040 h 768668"/>
                <a:gd name="connsiteX49" fmla="*/ 105919 w 647985"/>
                <a:gd name="connsiteY49" fmla="*/ 295275 h 768668"/>
                <a:gd name="connsiteX50" fmla="*/ 124969 w 647985"/>
                <a:gd name="connsiteY50" fmla="*/ 276225 h 768668"/>
                <a:gd name="connsiteX51" fmla="*/ 149734 w 647985"/>
                <a:gd name="connsiteY51" fmla="*/ 284798 h 768668"/>
                <a:gd name="connsiteX52" fmla="*/ 170689 w 647985"/>
                <a:gd name="connsiteY52" fmla="*/ 276225 h 768668"/>
                <a:gd name="connsiteX53" fmla="*/ 182119 w 647985"/>
                <a:gd name="connsiteY53" fmla="*/ 252412 h 768668"/>
                <a:gd name="connsiteX54" fmla="*/ 242126 w 647985"/>
                <a:gd name="connsiteY54" fmla="*/ 284798 h 768668"/>
                <a:gd name="connsiteX55" fmla="*/ 266891 w 647985"/>
                <a:gd name="connsiteY55" fmla="*/ 276225 h 768668"/>
                <a:gd name="connsiteX56" fmla="*/ 285941 w 647985"/>
                <a:gd name="connsiteY56" fmla="*/ 295275 h 768668"/>
                <a:gd name="connsiteX57" fmla="*/ 285941 w 647985"/>
                <a:gd name="connsiteY57" fmla="*/ 340995 h 768668"/>
                <a:gd name="connsiteX58" fmla="*/ 309754 w 647985"/>
                <a:gd name="connsiteY58" fmla="*/ 352425 h 768668"/>
                <a:gd name="connsiteX59" fmla="*/ 308801 w 647985"/>
                <a:gd name="connsiteY59" fmla="*/ 381000 h 768668"/>
                <a:gd name="connsiteX60" fmla="*/ 308801 w 647985"/>
                <a:gd name="connsiteY60" fmla="*/ 381000 h 768668"/>
                <a:gd name="connsiteX61" fmla="*/ 638366 w 647985"/>
                <a:gd name="connsiteY61" fmla="*/ 416243 h 768668"/>
                <a:gd name="connsiteX62" fmla="*/ 572644 w 647985"/>
                <a:gd name="connsiteY62" fmla="*/ 301943 h 768668"/>
                <a:gd name="connsiteX63" fmla="*/ 572644 w 647985"/>
                <a:gd name="connsiteY63" fmla="*/ 297180 h 768668"/>
                <a:gd name="connsiteX64" fmla="*/ 432626 w 647985"/>
                <a:gd name="connsiteY64" fmla="*/ 40005 h 768668"/>
                <a:gd name="connsiteX65" fmla="*/ 140209 w 647985"/>
                <a:gd name="connsiteY65" fmla="*/ 40005 h 768668"/>
                <a:gd name="connsiteX66" fmla="*/ 191 w 647985"/>
                <a:gd name="connsiteY66" fmla="*/ 297180 h 768668"/>
                <a:gd name="connsiteX67" fmla="*/ 112586 w 647985"/>
                <a:gd name="connsiteY67" fmla="*/ 527685 h 768668"/>
                <a:gd name="connsiteX68" fmla="*/ 112586 w 647985"/>
                <a:gd name="connsiteY68" fmla="*/ 768668 h 768668"/>
                <a:gd name="connsiteX69" fmla="*/ 413576 w 647985"/>
                <a:gd name="connsiteY69" fmla="*/ 768668 h 768668"/>
                <a:gd name="connsiteX70" fmla="*/ 413576 w 647985"/>
                <a:gd name="connsiteY70" fmla="*/ 654368 h 768668"/>
                <a:gd name="connsiteX71" fmla="*/ 460249 w 647985"/>
                <a:gd name="connsiteY71" fmla="*/ 654368 h 768668"/>
                <a:gd name="connsiteX72" fmla="*/ 540259 w 647985"/>
                <a:gd name="connsiteY72" fmla="*/ 621030 h 768668"/>
                <a:gd name="connsiteX73" fmla="*/ 572644 w 647985"/>
                <a:gd name="connsiteY73" fmla="*/ 540068 h 768668"/>
                <a:gd name="connsiteX74" fmla="*/ 572644 w 647985"/>
                <a:gd name="connsiteY74" fmla="*/ 482918 h 768668"/>
                <a:gd name="connsiteX75" fmla="*/ 614554 w 647985"/>
                <a:gd name="connsiteY75" fmla="*/ 482918 h 768668"/>
                <a:gd name="connsiteX76" fmla="*/ 638366 w 647985"/>
                <a:gd name="connsiteY76" fmla="*/ 416243 h 768668"/>
                <a:gd name="connsiteX0" fmla="*/ 428816 w 647985"/>
                <a:gd name="connsiteY0" fmla="*/ 187643 h 768668"/>
                <a:gd name="connsiteX1" fmla="*/ 405004 w 647985"/>
                <a:gd name="connsiteY1" fmla="*/ 199073 h 768668"/>
                <a:gd name="connsiteX2" fmla="*/ 395479 w 647985"/>
                <a:gd name="connsiteY2" fmla="*/ 220028 h 768668"/>
                <a:gd name="connsiteX3" fmla="*/ 404051 w 647985"/>
                <a:gd name="connsiteY3" fmla="*/ 244793 h 768668"/>
                <a:gd name="connsiteX4" fmla="*/ 385001 w 647985"/>
                <a:gd name="connsiteY4" fmla="*/ 263843 h 768668"/>
                <a:gd name="connsiteX5" fmla="*/ 360236 w 647985"/>
                <a:gd name="connsiteY5" fmla="*/ 255270 h 768668"/>
                <a:gd name="connsiteX6" fmla="*/ 339281 w 647985"/>
                <a:gd name="connsiteY6" fmla="*/ 263843 h 768668"/>
                <a:gd name="connsiteX7" fmla="*/ 327851 w 647985"/>
                <a:gd name="connsiteY7" fmla="*/ 286703 h 768668"/>
                <a:gd name="connsiteX8" fmla="*/ 301181 w 647985"/>
                <a:gd name="connsiteY8" fmla="*/ 286703 h 768668"/>
                <a:gd name="connsiteX9" fmla="*/ 289751 w 647985"/>
                <a:gd name="connsiteY9" fmla="*/ 262890 h 768668"/>
                <a:gd name="connsiteX10" fmla="*/ 268796 w 647985"/>
                <a:gd name="connsiteY10" fmla="*/ 254318 h 768668"/>
                <a:gd name="connsiteX11" fmla="*/ 244031 w 647985"/>
                <a:gd name="connsiteY11" fmla="*/ 262890 h 768668"/>
                <a:gd name="connsiteX12" fmla="*/ 224981 w 647985"/>
                <a:gd name="connsiteY12" fmla="*/ 243840 h 768668"/>
                <a:gd name="connsiteX13" fmla="*/ 233554 w 647985"/>
                <a:gd name="connsiteY13" fmla="*/ 219075 h 768668"/>
                <a:gd name="connsiteX14" fmla="*/ 224981 w 647985"/>
                <a:gd name="connsiteY14" fmla="*/ 198120 h 768668"/>
                <a:gd name="connsiteX15" fmla="*/ 201169 w 647985"/>
                <a:gd name="connsiteY15" fmla="*/ 186690 h 768668"/>
                <a:gd name="connsiteX16" fmla="*/ 201169 w 647985"/>
                <a:gd name="connsiteY16" fmla="*/ 160020 h 768668"/>
                <a:gd name="connsiteX17" fmla="*/ 224981 w 647985"/>
                <a:gd name="connsiteY17" fmla="*/ 148590 h 768668"/>
                <a:gd name="connsiteX18" fmla="*/ 233554 w 647985"/>
                <a:gd name="connsiteY18" fmla="*/ 127635 h 768668"/>
                <a:gd name="connsiteX19" fmla="*/ 225934 w 647985"/>
                <a:gd name="connsiteY19" fmla="*/ 102870 h 768668"/>
                <a:gd name="connsiteX20" fmla="*/ 244984 w 647985"/>
                <a:gd name="connsiteY20" fmla="*/ 83820 h 768668"/>
                <a:gd name="connsiteX21" fmla="*/ 269749 w 647985"/>
                <a:gd name="connsiteY21" fmla="*/ 92393 h 768668"/>
                <a:gd name="connsiteX22" fmla="*/ 290704 w 647985"/>
                <a:gd name="connsiteY22" fmla="*/ 8382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61189 w 647985"/>
                <a:gd name="connsiteY26" fmla="*/ 91440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428816 w 647985"/>
                <a:gd name="connsiteY31" fmla="*/ 159068 h 768668"/>
                <a:gd name="connsiteX32" fmla="*/ 428816 w 647985"/>
                <a:gd name="connsiteY32" fmla="*/ 187643 h 768668"/>
                <a:gd name="connsiteX33" fmla="*/ 308801 w 647985"/>
                <a:gd name="connsiteY33" fmla="*/ 381000 h 768668"/>
                <a:gd name="connsiteX34" fmla="*/ 284989 w 647985"/>
                <a:gd name="connsiteY34" fmla="*/ 392430 h 768668"/>
                <a:gd name="connsiteX35" fmla="*/ 276416 w 647985"/>
                <a:gd name="connsiteY35" fmla="*/ 413385 h 768668"/>
                <a:gd name="connsiteX36" fmla="*/ 219266 w 647985"/>
                <a:gd name="connsiteY36" fmla="*/ 457200 h 768668"/>
                <a:gd name="connsiteX37" fmla="*/ 208789 w 647985"/>
                <a:gd name="connsiteY37" fmla="*/ 480060 h 768668"/>
                <a:gd name="connsiteX38" fmla="*/ 182119 w 647985"/>
                <a:gd name="connsiteY38" fmla="*/ 480060 h 768668"/>
                <a:gd name="connsiteX39" fmla="*/ 170689 w 647985"/>
                <a:gd name="connsiteY39" fmla="*/ 456248 h 768668"/>
                <a:gd name="connsiteX40" fmla="*/ 124969 w 647985"/>
                <a:gd name="connsiteY40" fmla="*/ 455295 h 768668"/>
                <a:gd name="connsiteX41" fmla="*/ 105919 w 647985"/>
                <a:gd name="connsiteY41" fmla="*/ 436245 h 768668"/>
                <a:gd name="connsiteX42" fmla="*/ 114491 w 647985"/>
                <a:gd name="connsiteY42" fmla="*/ 411480 h 768668"/>
                <a:gd name="connsiteX43" fmla="*/ 105919 w 647985"/>
                <a:gd name="connsiteY43" fmla="*/ 390525 h 768668"/>
                <a:gd name="connsiteX44" fmla="*/ 82106 w 647985"/>
                <a:gd name="connsiteY44" fmla="*/ 379095 h 768668"/>
                <a:gd name="connsiteX45" fmla="*/ 82106 w 647985"/>
                <a:gd name="connsiteY45" fmla="*/ 352425 h 768668"/>
                <a:gd name="connsiteX46" fmla="*/ 105919 w 647985"/>
                <a:gd name="connsiteY46" fmla="*/ 340995 h 768668"/>
                <a:gd name="connsiteX47" fmla="*/ 114491 w 647985"/>
                <a:gd name="connsiteY47" fmla="*/ 320040 h 768668"/>
                <a:gd name="connsiteX48" fmla="*/ 105919 w 647985"/>
                <a:gd name="connsiteY48" fmla="*/ 295275 h 768668"/>
                <a:gd name="connsiteX49" fmla="*/ 124969 w 647985"/>
                <a:gd name="connsiteY49" fmla="*/ 276225 h 768668"/>
                <a:gd name="connsiteX50" fmla="*/ 149734 w 647985"/>
                <a:gd name="connsiteY50" fmla="*/ 284798 h 768668"/>
                <a:gd name="connsiteX51" fmla="*/ 170689 w 647985"/>
                <a:gd name="connsiteY51" fmla="*/ 276225 h 768668"/>
                <a:gd name="connsiteX52" fmla="*/ 182119 w 647985"/>
                <a:gd name="connsiteY52" fmla="*/ 252412 h 768668"/>
                <a:gd name="connsiteX53" fmla="*/ 242126 w 647985"/>
                <a:gd name="connsiteY53" fmla="*/ 284798 h 768668"/>
                <a:gd name="connsiteX54" fmla="*/ 266891 w 647985"/>
                <a:gd name="connsiteY54" fmla="*/ 276225 h 768668"/>
                <a:gd name="connsiteX55" fmla="*/ 285941 w 647985"/>
                <a:gd name="connsiteY55" fmla="*/ 295275 h 768668"/>
                <a:gd name="connsiteX56" fmla="*/ 285941 w 647985"/>
                <a:gd name="connsiteY56" fmla="*/ 340995 h 768668"/>
                <a:gd name="connsiteX57" fmla="*/ 309754 w 647985"/>
                <a:gd name="connsiteY57" fmla="*/ 352425 h 768668"/>
                <a:gd name="connsiteX58" fmla="*/ 308801 w 647985"/>
                <a:gd name="connsiteY58" fmla="*/ 381000 h 768668"/>
                <a:gd name="connsiteX59" fmla="*/ 308801 w 647985"/>
                <a:gd name="connsiteY59" fmla="*/ 381000 h 768668"/>
                <a:gd name="connsiteX60" fmla="*/ 638366 w 647985"/>
                <a:gd name="connsiteY60" fmla="*/ 416243 h 768668"/>
                <a:gd name="connsiteX61" fmla="*/ 572644 w 647985"/>
                <a:gd name="connsiteY61" fmla="*/ 301943 h 768668"/>
                <a:gd name="connsiteX62" fmla="*/ 572644 w 647985"/>
                <a:gd name="connsiteY62" fmla="*/ 297180 h 768668"/>
                <a:gd name="connsiteX63" fmla="*/ 432626 w 647985"/>
                <a:gd name="connsiteY63" fmla="*/ 40005 h 768668"/>
                <a:gd name="connsiteX64" fmla="*/ 140209 w 647985"/>
                <a:gd name="connsiteY64" fmla="*/ 40005 h 768668"/>
                <a:gd name="connsiteX65" fmla="*/ 191 w 647985"/>
                <a:gd name="connsiteY65" fmla="*/ 297180 h 768668"/>
                <a:gd name="connsiteX66" fmla="*/ 112586 w 647985"/>
                <a:gd name="connsiteY66" fmla="*/ 527685 h 768668"/>
                <a:gd name="connsiteX67" fmla="*/ 112586 w 647985"/>
                <a:gd name="connsiteY67" fmla="*/ 768668 h 768668"/>
                <a:gd name="connsiteX68" fmla="*/ 413576 w 647985"/>
                <a:gd name="connsiteY68" fmla="*/ 768668 h 768668"/>
                <a:gd name="connsiteX69" fmla="*/ 413576 w 647985"/>
                <a:gd name="connsiteY69" fmla="*/ 654368 h 768668"/>
                <a:gd name="connsiteX70" fmla="*/ 460249 w 647985"/>
                <a:gd name="connsiteY70" fmla="*/ 654368 h 768668"/>
                <a:gd name="connsiteX71" fmla="*/ 540259 w 647985"/>
                <a:gd name="connsiteY71" fmla="*/ 621030 h 768668"/>
                <a:gd name="connsiteX72" fmla="*/ 572644 w 647985"/>
                <a:gd name="connsiteY72" fmla="*/ 540068 h 768668"/>
                <a:gd name="connsiteX73" fmla="*/ 572644 w 647985"/>
                <a:gd name="connsiteY73" fmla="*/ 482918 h 768668"/>
                <a:gd name="connsiteX74" fmla="*/ 614554 w 647985"/>
                <a:gd name="connsiteY74" fmla="*/ 482918 h 768668"/>
                <a:gd name="connsiteX75" fmla="*/ 638366 w 647985"/>
                <a:gd name="connsiteY75" fmla="*/ 416243 h 768668"/>
                <a:gd name="connsiteX0" fmla="*/ 428816 w 647985"/>
                <a:gd name="connsiteY0" fmla="*/ 187643 h 768668"/>
                <a:gd name="connsiteX1" fmla="*/ 405004 w 647985"/>
                <a:gd name="connsiteY1" fmla="*/ 199073 h 768668"/>
                <a:gd name="connsiteX2" fmla="*/ 395479 w 647985"/>
                <a:gd name="connsiteY2" fmla="*/ 220028 h 768668"/>
                <a:gd name="connsiteX3" fmla="*/ 404051 w 647985"/>
                <a:gd name="connsiteY3" fmla="*/ 244793 h 768668"/>
                <a:gd name="connsiteX4" fmla="*/ 385001 w 647985"/>
                <a:gd name="connsiteY4" fmla="*/ 263843 h 768668"/>
                <a:gd name="connsiteX5" fmla="*/ 360236 w 647985"/>
                <a:gd name="connsiteY5" fmla="*/ 255270 h 768668"/>
                <a:gd name="connsiteX6" fmla="*/ 339281 w 647985"/>
                <a:gd name="connsiteY6" fmla="*/ 263843 h 768668"/>
                <a:gd name="connsiteX7" fmla="*/ 327851 w 647985"/>
                <a:gd name="connsiteY7" fmla="*/ 286703 h 768668"/>
                <a:gd name="connsiteX8" fmla="*/ 301181 w 647985"/>
                <a:gd name="connsiteY8" fmla="*/ 286703 h 768668"/>
                <a:gd name="connsiteX9" fmla="*/ 289751 w 647985"/>
                <a:gd name="connsiteY9" fmla="*/ 262890 h 768668"/>
                <a:gd name="connsiteX10" fmla="*/ 268796 w 647985"/>
                <a:gd name="connsiteY10" fmla="*/ 254318 h 768668"/>
                <a:gd name="connsiteX11" fmla="*/ 244031 w 647985"/>
                <a:gd name="connsiteY11" fmla="*/ 262890 h 768668"/>
                <a:gd name="connsiteX12" fmla="*/ 224981 w 647985"/>
                <a:gd name="connsiteY12" fmla="*/ 243840 h 768668"/>
                <a:gd name="connsiteX13" fmla="*/ 233554 w 647985"/>
                <a:gd name="connsiteY13" fmla="*/ 219075 h 768668"/>
                <a:gd name="connsiteX14" fmla="*/ 224981 w 647985"/>
                <a:gd name="connsiteY14" fmla="*/ 198120 h 768668"/>
                <a:gd name="connsiteX15" fmla="*/ 201169 w 647985"/>
                <a:gd name="connsiteY15" fmla="*/ 186690 h 768668"/>
                <a:gd name="connsiteX16" fmla="*/ 201169 w 647985"/>
                <a:gd name="connsiteY16" fmla="*/ 160020 h 768668"/>
                <a:gd name="connsiteX17" fmla="*/ 224981 w 647985"/>
                <a:gd name="connsiteY17" fmla="*/ 148590 h 768668"/>
                <a:gd name="connsiteX18" fmla="*/ 233554 w 647985"/>
                <a:gd name="connsiteY18" fmla="*/ 127635 h 768668"/>
                <a:gd name="connsiteX19" fmla="*/ 225934 w 647985"/>
                <a:gd name="connsiteY19" fmla="*/ 102870 h 768668"/>
                <a:gd name="connsiteX20" fmla="*/ 244984 w 647985"/>
                <a:gd name="connsiteY20" fmla="*/ 83820 h 768668"/>
                <a:gd name="connsiteX21" fmla="*/ 269749 w 647985"/>
                <a:gd name="connsiteY21" fmla="*/ 92393 h 768668"/>
                <a:gd name="connsiteX22" fmla="*/ 290704 w 647985"/>
                <a:gd name="connsiteY22" fmla="*/ 8382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61189 w 647985"/>
                <a:gd name="connsiteY26" fmla="*/ 91440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428816 w 647985"/>
                <a:gd name="connsiteY31" fmla="*/ 159068 h 768668"/>
                <a:gd name="connsiteX32" fmla="*/ 428816 w 647985"/>
                <a:gd name="connsiteY32" fmla="*/ 187643 h 768668"/>
                <a:gd name="connsiteX33" fmla="*/ 308801 w 647985"/>
                <a:gd name="connsiteY33" fmla="*/ 381000 h 768668"/>
                <a:gd name="connsiteX34" fmla="*/ 284989 w 647985"/>
                <a:gd name="connsiteY34" fmla="*/ 392430 h 768668"/>
                <a:gd name="connsiteX35" fmla="*/ 276416 w 647985"/>
                <a:gd name="connsiteY35" fmla="*/ 413385 h 768668"/>
                <a:gd name="connsiteX36" fmla="*/ 219266 w 647985"/>
                <a:gd name="connsiteY36" fmla="*/ 457200 h 768668"/>
                <a:gd name="connsiteX37" fmla="*/ 208789 w 647985"/>
                <a:gd name="connsiteY37" fmla="*/ 480060 h 768668"/>
                <a:gd name="connsiteX38" fmla="*/ 182119 w 647985"/>
                <a:gd name="connsiteY38" fmla="*/ 480060 h 768668"/>
                <a:gd name="connsiteX39" fmla="*/ 170689 w 647985"/>
                <a:gd name="connsiteY39" fmla="*/ 456248 h 768668"/>
                <a:gd name="connsiteX40" fmla="*/ 124969 w 647985"/>
                <a:gd name="connsiteY40" fmla="*/ 455295 h 768668"/>
                <a:gd name="connsiteX41" fmla="*/ 105919 w 647985"/>
                <a:gd name="connsiteY41" fmla="*/ 436245 h 768668"/>
                <a:gd name="connsiteX42" fmla="*/ 114491 w 647985"/>
                <a:gd name="connsiteY42" fmla="*/ 411480 h 768668"/>
                <a:gd name="connsiteX43" fmla="*/ 105919 w 647985"/>
                <a:gd name="connsiteY43" fmla="*/ 390525 h 768668"/>
                <a:gd name="connsiteX44" fmla="*/ 82106 w 647985"/>
                <a:gd name="connsiteY44" fmla="*/ 379095 h 768668"/>
                <a:gd name="connsiteX45" fmla="*/ 82106 w 647985"/>
                <a:gd name="connsiteY45" fmla="*/ 352425 h 768668"/>
                <a:gd name="connsiteX46" fmla="*/ 105919 w 647985"/>
                <a:gd name="connsiteY46" fmla="*/ 340995 h 768668"/>
                <a:gd name="connsiteX47" fmla="*/ 114491 w 647985"/>
                <a:gd name="connsiteY47" fmla="*/ 320040 h 768668"/>
                <a:gd name="connsiteX48" fmla="*/ 105919 w 647985"/>
                <a:gd name="connsiteY48" fmla="*/ 295275 h 768668"/>
                <a:gd name="connsiteX49" fmla="*/ 124969 w 647985"/>
                <a:gd name="connsiteY49" fmla="*/ 276225 h 768668"/>
                <a:gd name="connsiteX50" fmla="*/ 149734 w 647985"/>
                <a:gd name="connsiteY50" fmla="*/ 284798 h 768668"/>
                <a:gd name="connsiteX51" fmla="*/ 170689 w 647985"/>
                <a:gd name="connsiteY51" fmla="*/ 276225 h 768668"/>
                <a:gd name="connsiteX52" fmla="*/ 182119 w 647985"/>
                <a:gd name="connsiteY52" fmla="*/ 252412 h 768668"/>
                <a:gd name="connsiteX53" fmla="*/ 266891 w 647985"/>
                <a:gd name="connsiteY53" fmla="*/ 276225 h 768668"/>
                <a:gd name="connsiteX54" fmla="*/ 285941 w 647985"/>
                <a:gd name="connsiteY54" fmla="*/ 295275 h 768668"/>
                <a:gd name="connsiteX55" fmla="*/ 285941 w 647985"/>
                <a:gd name="connsiteY55" fmla="*/ 340995 h 768668"/>
                <a:gd name="connsiteX56" fmla="*/ 309754 w 647985"/>
                <a:gd name="connsiteY56" fmla="*/ 352425 h 768668"/>
                <a:gd name="connsiteX57" fmla="*/ 308801 w 647985"/>
                <a:gd name="connsiteY57" fmla="*/ 381000 h 768668"/>
                <a:gd name="connsiteX58" fmla="*/ 308801 w 647985"/>
                <a:gd name="connsiteY58" fmla="*/ 381000 h 768668"/>
                <a:gd name="connsiteX59" fmla="*/ 638366 w 647985"/>
                <a:gd name="connsiteY59" fmla="*/ 416243 h 768668"/>
                <a:gd name="connsiteX60" fmla="*/ 572644 w 647985"/>
                <a:gd name="connsiteY60" fmla="*/ 301943 h 768668"/>
                <a:gd name="connsiteX61" fmla="*/ 572644 w 647985"/>
                <a:gd name="connsiteY61" fmla="*/ 297180 h 768668"/>
                <a:gd name="connsiteX62" fmla="*/ 432626 w 647985"/>
                <a:gd name="connsiteY62" fmla="*/ 40005 h 768668"/>
                <a:gd name="connsiteX63" fmla="*/ 140209 w 647985"/>
                <a:gd name="connsiteY63" fmla="*/ 40005 h 768668"/>
                <a:gd name="connsiteX64" fmla="*/ 191 w 647985"/>
                <a:gd name="connsiteY64" fmla="*/ 297180 h 768668"/>
                <a:gd name="connsiteX65" fmla="*/ 112586 w 647985"/>
                <a:gd name="connsiteY65" fmla="*/ 527685 h 768668"/>
                <a:gd name="connsiteX66" fmla="*/ 112586 w 647985"/>
                <a:gd name="connsiteY66" fmla="*/ 768668 h 768668"/>
                <a:gd name="connsiteX67" fmla="*/ 413576 w 647985"/>
                <a:gd name="connsiteY67" fmla="*/ 768668 h 768668"/>
                <a:gd name="connsiteX68" fmla="*/ 413576 w 647985"/>
                <a:gd name="connsiteY68" fmla="*/ 654368 h 768668"/>
                <a:gd name="connsiteX69" fmla="*/ 460249 w 647985"/>
                <a:gd name="connsiteY69" fmla="*/ 654368 h 768668"/>
                <a:gd name="connsiteX70" fmla="*/ 540259 w 647985"/>
                <a:gd name="connsiteY70" fmla="*/ 621030 h 768668"/>
                <a:gd name="connsiteX71" fmla="*/ 572644 w 647985"/>
                <a:gd name="connsiteY71" fmla="*/ 540068 h 768668"/>
                <a:gd name="connsiteX72" fmla="*/ 572644 w 647985"/>
                <a:gd name="connsiteY72" fmla="*/ 482918 h 768668"/>
                <a:gd name="connsiteX73" fmla="*/ 614554 w 647985"/>
                <a:gd name="connsiteY73" fmla="*/ 482918 h 768668"/>
                <a:gd name="connsiteX74" fmla="*/ 638366 w 647985"/>
                <a:gd name="connsiteY74" fmla="*/ 416243 h 768668"/>
                <a:gd name="connsiteX0" fmla="*/ 428816 w 647985"/>
                <a:gd name="connsiteY0" fmla="*/ 187643 h 768668"/>
                <a:gd name="connsiteX1" fmla="*/ 405004 w 647985"/>
                <a:gd name="connsiteY1" fmla="*/ 199073 h 768668"/>
                <a:gd name="connsiteX2" fmla="*/ 395479 w 647985"/>
                <a:gd name="connsiteY2" fmla="*/ 220028 h 768668"/>
                <a:gd name="connsiteX3" fmla="*/ 404051 w 647985"/>
                <a:gd name="connsiteY3" fmla="*/ 244793 h 768668"/>
                <a:gd name="connsiteX4" fmla="*/ 385001 w 647985"/>
                <a:gd name="connsiteY4" fmla="*/ 263843 h 768668"/>
                <a:gd name="connsiteX5" fmla="*/ 360236 w 647985"/>
                <a:gd name="connsiteY5" fmla="*/ 255270 h 768668"/>
                <a:gd name="connsiteX6" fmla="*/ 339281 w 647985"/>
                <a:gd name="connsiteY6" fmla="*/ 263843 h 768668"/>
                <a:gd name="connsiteX7" fmla="*/ 327851 w 647985"/>
                <a:gd name="connsiteY7" fmla="*/ 286703 h 768668"/>
                <a:gd name="connsiteX8" fmla="*/ 301181 w 647985"/>
                <a:gd name="connsiteY8" fmla="*/ 286703 h 768668"/>
                <a:gd name="connsiteX9" fmla="*/ 289751 w 647985"/>
                <a:gd name="connsiteY9" fmla="*/ 262890 h 768668"/>
                <a:gd name="connsiteX10" fmla="*/ 268796 w 647985"/>
                <a:gd name="connsiteY10" fmla="*/ 254318 h 768668"/>
                <a:gd name="connsiteX11" fmla="*/ 244031 w 647985"/>
                <a:gd name="connsiteY11" fmla="*/ 262890 h 768668"/>
                <a:gd name="connsiteX12" fmla="*/ 224981 w 647985"/>
                <a:gd name="connsiteY12" fmla="*/ 243840 h 768668"/>
                <a:gd name="connsiteX13" fmla="*/ 233554 w 647985"/>
                <a:gd name="connsiteY13" fmla="*/ 219075 h 768668"/>
                <a:gd name="connsiteX14" fmla="*/ 224981 w 647985"/>
                <a:gd name="connsiteY14" fmla="*/ 198120 h 768668"/>
                <a:gd name="connsiteX15" fmla="*/ 201169 w 647985"/>
                <a:gd name="connsiteY15" fmla="*/ 186690 h 768668"/>
                <a:gd name="connsiteX16" fmla="*/ 201169 w 647985"/>
                <a:gd name="connsiteY16" fmla="*/ 160020 h 768668"/>
                <a:gd name="connsiteX17" fmla="*/ 224981 w 647985"/>
                <a:gd name="connsiteY17" fmla="*/ 148590 h 768668"/>
                <a:gd name="connsiteX18" fmla="*/ 233554 w 647985"/>
                <a:gd name="connsiteY18" fmla="*/ 127635 h 768668"/>
                <a:gd name="connsiteX19" fmla="*/ 225934 w 647985"/>
                <a:gd name="connsiteY19" fmla="*/ 102870 h 768668"/>
                <a:gd name="connsiteX20" fmla="*/ 244984 w 647985"/>
                <a:gd name="connsiteY20" fmla="*/ 83820 h 768668"/>
                <a:gd name="connsiteX21" fmla="*/ 269749 w 647985"/>
                <a:gd name="connsiteY21" fmla="*/ 92393 h 768668"/>
                <a:gd name="connsiteX22" fmla="*/ 290704 w 647985"/>
                <a:gd name="connsiteY22" fmla="*/ 8382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61189 w 647985"/>
                <a:gd name="connsiteY26" fmla="*/ 91440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428816 w 647985"/>
                <a:gd name="connsiteY31" fmla="*/ 159068 h 768668"/>
                <a:gd name="connsiteX32" fmla="*/ 428816 w 647985"/>
                <a:gd name="connsiteY32" fmla="*/ 187643 h 768668"/>
                <a:gd name="connsiteX33" fmla="*/ 308801 w 647985"/>
                <a:gd name="connsiteY33" fmla="*/ 381000 h 768668"/>
                <a:gd name="connsiteX34" fmla="*/ 284989 w 647985"/>
                <a:gd name="connsiteY34" fmla="*/ 392430 h 768668"/>
                <a:gd name="connsiteX35" fmla="*/ 276416 w 647985"/>
                <a:gd name="connsiteY35" fmla="*/ 413385 h 768668"/>
                <a:gd name="connsiteX36" fmla="*/ 219266 w 647985"/>
                <a:gd name="connsiteY36" fmla="*/ 457200 h 768668"/>
                <a:gd name="connsiteX37" fmla="*/ 208789 w 647985"/>
                <a:gd name="connsiteY37" fmla="*/ 480060 h 768668"/>
                <a:gd name="connsiteX38" fmla="*/ 182119 w 647985"/>
                <a:gd name="connsiteY38" fmla="*/ 480060 h 768668"/>
                <a:gd name="connsiteX39" fmla="*/ 170689 w 647985"/>
                <a:gd name="connsiteY39" fmla="*/ 456248 h 768668"/>
                <a:gd name="connsiteX40" fmla="*/ 124969 w 647985"/>
                <a:gd name="connsiteY40" fmla="*/ 455295 h 768668"/>
                <a:gd name="connsiteX41" fmla="*/ 105919 w 647985"/>
                <a:gd name="connsiteY41" fmla="*/ 436245 h 768668"/>
                <a:gd name="connsiteX42" fmla="*/ 114491 w 647985"/>
                <a:gd name="connsiteY42" fmla="*/ 411480 h 768668"/>
                <a:gd name="connsiteX43" fmla="*/ 105919 w 647985"/>
                <a:gd name="connsiteY43" fmla="*/ 390525 h 768668"/>
                <a:gd name="connsiteX44" fmla="*/ 82106 w 647985"/>
                <a:gd name="connsiteY44" fmla="*/ 379095 h 768668"/>
                <a:gd name="connsiteX45" fmla="*/ 82106 w 647985"/>
                <a:gd name="connsiteY45" fmla="*/ 352425 h 768668"/>
                <a:gd name="connsiteX46" fmla="*/ 105919 w 647985"/>
                <a:gd name="connsiteY46" fmla="*/ 340995 h 768668"/>
                <a:gd name="connsiteX47" fmla="*/ 114491 w 647985"/>
                <a:gd name="connsiteY47" fmla="*/ 320040 h 768668"/>
                <a:gd name="connsiteX48" fmla="*/ 105919 w 647985"/>
                <a:gd name="connsiteY48" fmla="*/ 295275 h 768668"/>
                <a:gd name="connsiteX49" fmla="*/ 124969 w 647985"/>
                <a:gd name="connsiteY49" fmla="*/ 276225 h 768668"/>
                <a:gd name="connsiteX50" fmla="*/ 170689 w 647985"/>
                <a:gd name="connsiteY50" fmla="*/ 276225 h 768668"/>
                <a:gd name="connsiteX51" fmla="*/ 182119 w 647985"/>
                <a:gd name="connsiteY51" fmla="*/ 252412 h 768668"/>
                <a:gd name="connsiteX52" fmla="*/ 266891 w 647985"/>
                <a:gd name="connsiteY52" fmla="*/ 276225 h 768668"/>
                <a:gd name="connsiteX53" fmla="*/ 285941 w 647985"/>
                <a:gd name="connsiteY53" fmla="*/ 295275 h 768668"/>
                <a:gd name="connsiteX54" fmla="*/ 285941 w 647985"/>
                <a:gd name="connsiteY54" fmla="*/ 340995 h 768668"/>
                <a:gd name="connsiteX55" fmla="*/ 309754 w 647985"/>
                <a:gd name="connsiteY55" fmla="*/ 352425 h 768668"/>
                <a:gd name="connsiteX56" fmla="*/ 308801 w 647985"/>
                <a:gd name="connsiteY56" fmla="*/ 381000 h 768668"/>
                <a:gd name="connsiteX57" fmla="*/ 308801 w 647985"/>
                <a:gd name="connsiteY57" fmla="*/ 381000 h 768668"/>
                <a:gd name="connsiteX58" fmla="*/ 638366 w 647985"/>
                <a:gd name="connsiteY58" fmla="*/ 416243 h 768668"/>
                <a:gd name="connsiteX59" fmla="*/ 572644 w 647985"/>
                <a:gd name="connsiteY59" fmla="*/ 301943 h 768668"/>
                <a:gd name="connsiteX60" fmla="*/ 572644 w 647985"/>
                <a:gd name="connsiteY60" fmla="*/ 297180 h 768668"/>
                <a:gd name="connsiteX61" fmla="*/ 432626 w 647985"/>
                <a:gd name="connsiteY61" fmla="*/ 40005 h 768668"/>
                <a:gd name="connsiteX62" fmla="*/ 140209 w 647985"/>
                <a:gd name="connsiteY62" fmla="*/ 40005 h 768668"/>
                <a:gd name="connsiteX63" fmla="*/ 191 w 647985"/>
                <a:gd name="connsiteY63" fmla="*/ 297180 h 768668"/>
                <a:gd name="connsiteX64" fmla="*/ 112586 w 647985"/>
                <a:gd name="connsiteY64" fmla="*/ 527685 h 768668"/>
                <a:gd name="connsiteX65" fmla="*/ 112586 w 647985"/>
                <a:gd name="connsiteY65" fmla="*/ 768668 h 768668"/>
                <a:gd name="connsiteX66" fmla="*/ 413576 w 647985"/>
                <a:gd name="connsiteY66" fmla="*/ 768668 h 768668"/>
                <a:gd name="connsiteX67" fmla="*/ 413576 w 647985"/>
                <a:gd name="connsiteY67" fmla="*/ 654368 h 768668"/>
                <a:gd name="connsiteX68" fmla="*/ 460249 w 647985"/>
                <a:gd name="connsiteY68" fmla="*/ 654368 h 768668"/>
                <a:gd name="connsiteX69" fmla="*/ 540259 w 647985"/>
                <a:gd name="connsiteY69" fmla="*/ 621030 h 768668"/>
                <a:gd name="connsiteX70" fmla="*/ 572644 w 647985"/>
                <a:gd name="connsiteY70" fmla="*/ 540068 h 768668"/>
                <a:gd name="connsiteX71" fmla="*/ 572644 w 647985"/>
                <a:gd name="connsiteY71" fmla="*/ 482918 h 768668"/>
                <a:gd name="connsiteX72" fmla="*/ 614554 w 647985"/>
                <a:gd name="connsiteY72" fmla="*/ 482918 h 768668"/>
                <a:gd name="connsiteX73" fmla="*/ 638366 w 647985"/>
                <a:gd name="connsiteY73" fmla="*/ 416243 h 768668"/>
                <a:gd name="connsiteX0" fmla="*/ 170689 w 647985"/>
                <a:gd name="connsiteY0" fmla="*/ 276225 h 768668"/>
                <a:gd name="connsiteX1" fmla="*/ 182119 w 647985"/>
                <a:gd name="connsiteY1" fmla="*/ 252412 h 768668"/>
                <a:gd name="connsiteX2" fmla="*/ 266891 w 647985"/>
                <a:gd name="connsiteY2" fmla="*/ 276225 h 768668"/>
                <a:gd name="connsiteX3" fmla="*/ 285941 w 647985"/>
                <a:gd name="connsiteY3" fmla="*/ 295275 h 768668"/>
                <a:gd name="connsiteX4" fmla="*/ 285941 w 647985"/>
                <a:gd name="connsiteY4" fmla="*/ 340995 h 768668"/>
                <a:gd name="connsiteX5" fmla="*/ 309754 w 647985"/>
                <a:gd name="connsiteY5" fmla="*/ 352425 h 768668"/>
                <a:gd name="connsiteX6" fmla="*/ 308801 w 647985"/>
                <a:gd name="connsiteY6" fmla="*/ 381000 h 768668"/>
                <a:gd name="connsiteX7" fmla="*/ 308801 w 647985"/>
                <a:gd name="connsiteY7" fmla="*/ 381000 h 768668"/>
                <a:gd name="connsiteX8" fmla="*/ 638366 w 647985"/>
                <a:gd name="connsiteY8" fmla="*/ 416243 h 768668"/>
                <a:gd name="connsiteX9" fmla="*/ 572644 w 647985"/>
                <a:gd name="connsiteY9" fmla="*/ 301943 h 768668"/>
                <a:gd name="connsiteX10" fmla="*/ 572644 w 647985"/>
                <a:gd name="connsiteY10" fmla="*/ 297180 h 768668"/>
                <a:gd name="connsiteX11" fmla="*/ 432626 w 647985"/>
                <a:gd name="connsiteY11" fmla="*/ 40005 h 768668"/>
                <a:gd name="connsiteX12" fmla="*/ 140209 w 647985"/>
                <a:gd name="connsiteY12" fmla="*/ 40005 h 768668"/>
                <a:gd name="connsiteX13" fmla="*/ 191 w 647985"/>
                <a:gd name="connsiteY13" fmla="*/ 297180 h 768668"/>
                <a:gd name="connsiteX14" fmla="*/ 112586 w 647985"/>
                <a:gd name="connsiteY14" fmla="*/ 527685 h 768668"/>
                <a:gd name="connsiteX15" fmla="*/ 112586 w 647985"/>
                <a:gd name="connsiteY15" fmla="*/ 768668 h 768668"/>
                <a:gd name="connsiteX16" fmla="*/ 413576 w 647985"/>
                <a:gd name="connsiteY16" fmla="*/ 768668 h 768668"/>
                <a:gd name="connsiteX17" fmla="*/ 413576 w 647985"/>
                <a:gd name="connsiteY17" fmla="*/ 654368 h 768668"/>
                <a:gd name="connsiteX18" fmla="*/ 460249 w 647985"/>
                <a:gd name="connsiteY18" fmla="*/ 654368 h 768668"/>
                <a:gd name="connsiteX19" fmla="*/ 540259 w 647985"/>
                <a:gd name="connsiteY19" fmla="*/ 621030 h 768668"/>
                <a:gd name="connsiteX20" fmla="*/ 572644 w 647985"/>
                <a:gd name="connsiteY20" fmla="*/ 540068 h 768668"/>
                <a:gd name="connsiteX21" fmla="*/ 572644 w 647985"/>
                <a:gd name="connsiteY21" fmla="*/ 482918 h 768668"/>
                <a:gd name="connsiteX22" fmla="*/ 614554 w 647985"/>
                <a:gd name="connsiteY22" fmla="*/ 482918 h 768668"/>
                <a:gd name="connsiteX23" fmla="*/ 638366 w 647985"/>
                <a:gd name="connsiteY23" fmla="*/ 416243 h 768668"/>
                <a:gd name="connsiteX24" fmla="*/ 405004 w 647985"/>
                <a:gd name="connsiteY24" fmla="*/ 199073 h 768668"/>
                <a:gd name="connsiteX25" fmla="*/ 395479 w 647985"/>
                <a:gd name="connsiteY25" fmla="*/ 220028 h 768668"/>
                <a:gd name="connsiteX26" fmla="*/ 404051 w 647985"/>
                <a:gd name="connsiteY26" fmla="*/ 244793 h 768668"/>
                <a:gd name="connsiteX27" fmla="*/ 385001 w 647985"/>
                <a:gd name="connsiteY27" fmla="*/ 263843 h 768668"/>
                <a:gd name="connsiteX28" fmla="*/ 360236 w 647985"/>
                <a:gd name="connsiteY28" fmla="*/ 255270 h 768668"/>
                <a:gd name="connsiteX29" fmla="*/ 339281 w 647985"/>
                <a:gd name="connsiteY29" fmla="*/ 263843 h 768668"/>
                <a:gd name="connsiteX30" fmla="*/ 327851 w 647985"/>
                <a:gd name="connsiteY30" fmla="*/ 286703 h 768668"/>
                <a:gd name="connsiteX31" fmla="*/ 301181 w 647985"/>
                <a:gd name="connsiteY31" fmla="*/ 286703 h 768668"/>
                <a:gd name="connsiteX32" fmla="*/ 289751 w 647985"/>
                <a:gd name="connsiteY32" fmla="*/ 262890 h 768668"/>
                <a:gd name="connsiteX33" fmla="*/ 268796 w 647985"/>
                <a:gd name="connsiteY33" fmla="*/ 254318 h 768668"/>
                <a:gd name="connsiteX34" fmla="*/ 244031 w 647985"/>
                <a:gd name="connsiteY34" fmla="*/ 262890 h 768668"/>
                <a:gd name="connsiteX35" fmla="*/ 224981 w 647985"/>
                <a:gd name="connsiteY35" fmla="*/ 243840 h 768668"/>
                <a:gd name="connsiteX36" fmla="*/ 233554 w 647985"/>
                <a:gd name="connsiteY36" fmla="*/ 219075 h 768668"/>
                <a:gd name="connsiteX37" fmla="*/ 224981 w 647985"/>
                <a:gd name="connsiteY37" fmla="*/ 198120 h 768668"/>
                <a:gd name="connsiteX38" fmla="*/ 201169 w 647985"/>
                <a:gd name="connsiteY38" fmla="*/ 186690 h 768668"/>
                <a:gd name="connsiteX39" fmla="*/ 201169 w 647985"/>
                <a:gd name="connsiteY39" fmla="*/ 160020 h 768668"/>
                <a:gd name="connsiteX40" fmla="*/ 224981 w 647985"/>
                <a:gd name="connsiteY40" fmla="*/ 148590 h 768668"/>
                <a:gd name="connsiteX41" fmla="*/ 233554 w 647985"/>
                <a:gd name="connsiteY41" fmla="*/ 127635 h 768668"/>
                <a:gd name="connsiteX42" fmla="*/ 225934 w 647985"/>
                <a:gd name="connsiteY42" fmla="*/ 102870 h 768668"/>
                <a:gd name="connsiteX43" fmla="*/ 244984 w 647985"/>
                <a:gd name="connsiteY43" fmla="*/ 83820 h 768668"/>
                <a:gd name="connsiteX44" fmla="*/ 269749 w 647985"/>
                <a:gd name="connsiteY44" fmla="*/ 92393 h 768668"/>
                <a:gd name="connsiteX45" fmla="*/ 290704 w 647985"/>
                <a:gd name="connsiteY45" fmla="*/ 83820 h 768668"/>
                <a:gd name="connsiteX46" fmla="*/ 302134 w 647985"/>
                <a:gd name="connsiteY46" fmla="*/ 60007 h 768668"/>
                <a:gd name="connsiteX47" fmla="*/ 328804 w 647985"/>
                <a:gd name="connsiteY47" fmla="*/ 60007 h 768668"/>
                <a:gd name="connsiteX48" fmla="*/ 340234 w 647985"/>
                <a:gd name="connsiteY48" fmla="*/ 82868 h 768668"/>
                <a:gd name="connsiteX49" fmla="*/ 361189 w 647985"/>
                <a:gd name="connsiteY49" fmla="*/ 91440 h 768668"/>
                <a:gd name="connsiteX50" fmla="*/ 385954 w 647985"/>
                <a:gd name="connsiteY50" fmla="*/ 82868 h 768668"/>
                <a:gd name="connsiteX51" fmla="*/ 405004 w 647985"/>
                <a:gd name="connsiteY51" fmla="*/ 101917 h 768668"/>
                <a:gd name="connsiteX52" fmla="*/ 396431 w 647985"/>
                <a:gd name="connsiteY52" fmla="*/ 126683 h 768668"/>
                <a:gd name="connsiteX53" fmla="*/ 405004 w 647985"/>
                <a:gd name="connsiteY53" fmla="*/ 147638 h 768668"/>
                <a:gd name="connsiteX54" fmla="*/ 428816 w 647985"/>
                <a:gd name="connsiteY54" fmla="*/ 159068 h 768668"/>
                <a:gd name="connsiteX55" fmla="*/ 428816 w 647985"/>
                <a:gd name="connsiteY55" fmla="*/ 187643 h 768668"/>
                <a:gd name="connsiteX56" fmla="*/ 308801 w 647985"/>
                <a:gd name="connsiteY56" fmla="*/ 381000 h 768668"/>
                <a:gd name="connsiteX57" fmla="*/ 284989 w 647985"/>
                <a:gd name="connsiteY57" fmla="*/ 392430 h 768668"/>
                <a:gd name="connsiteX58" fmla="*/ 276416 w 647985"/>
                <a:gd name="connsiteY58" fmla="*/ 413385 h 768668"/>
                <a:gd name="connsiteX59" fmla="*/ 219266 w 647985"/>
                <a:gd name="connsiteY59" fmla="*/ 457200 h 768668"/>
                <a:gd name="connsiteX60" fmla="*/ 208789 w 647985"/>
                <a:gd name="connsiteY60" fmla="*/ 480060 h 768668"/>
                <a:gd name="connsiteX61" fmla="*/ 182119 w 647985"/>
                <a:gd name="connsiteY61" fmla="*/ 480060 h 768668"/>
                <a:gd name="connsiteX62" fmla="*/ 170689 w 647985"/>
                <a:gd name="connsiteY62" fmla="*/ 456248 h 768668"/>
                <a:gd name="connsiteX63" fmla="*/ 124969 w 647985"/>
                <a:gd name="connsiteY63" fmla="*/ 455295 h 768668"/>
                <a:gd name="connsiteX64" fmla="*/ 105919 w 647985"/>
                <a:gd name="connsiteY64" fmla="*/ 436245 h 768668"/>
                <a:gd name="connsiteX65" fmla="*/ 114491 w 647985"/>
                <a:gd name="connsiteY65" fmla="*/ 411480 h 768668"/>
                <a:gd name="connsiteX66" fmla="*/ 105919 w 647985"/>
                <a:gd name="connsiteY66" fmla="*/ 390525 h 768668"/>
                <a:gd name="connsiteX67" fmla="*/ 82106 w 647985"/>
                <a:gd name="connsiteY67" fmla="*/ 379095 h 768668"/>
                <a:gd name="connsiteX68" fmla="*/ 82106 w 647985"/>
                <a:gd name="connsiteY68" fmla="*/ 352425 h 768668"/>
                <a:gd name="connsiteX69" fmla="*/ 105919 w 647985"/>
                <a:gd name="connsiteY69" fmla="*/ 340995 h 768668"/>
                <a:gd name="connsiteX70" fmla="*/ 114491 w 647985"/>
                <a:gd name="connsiteY70" fmla="*/ 320040 h 768668"/>
                <a:gd name="connsiteX71" fmla="*/ 105919 w 647985"/>
                <a:gd name="connsiteY71" fmla="*/ 295275 h 768668"/>
                <a:gd name="connsiteX72" fmla="*/ 124969 w 647985"/>
                <a:gd name="connsiteY72" fmla="*/ 276225 h 768668"/>
                <a:gd name="connsiteX73" fmla="*/ 262129 w 647985"/>
                <a:gd name="connsiteY73" fmla="*/ 367665 h 768668"/>
                <a:gd name="connsiteX0" fmla="*/ 170689 w 647985"/>
                <a:gd name="connsiteY0" fmla="*/ 276225 h 768668"/>
                <a:gd name="connsiteX1" fmla="*/ 182119 w 647985"/>
                <a:gd name="connsiteY1" fmla="*/ 252412 h 768668"/>
                <a:gd name="connsiteX2" fmla="*/ 266891 w 647985"/>
                <a:gd name="connsiteY2" fmla="*/ 276225 h 768668"/>
                <a:gd name="connsiteX3" fmla="*/ 285941 w 647985"/>
                <a:gd name="connsiteY3" fmla="*/ 295275 h 768668"/>
                <a:gd name="connsiteX4" fmla="*/ 285941 w 647985"/>
                <a:gd name="connsiteY4" fmla="*/ 340995 h 768668"/>
                <a:gd name="connsiteX5" fmla="*/ 309754 w 647985"/>
                <a:gd name="connsiteY5" fmla="*/ 352425 h 768668"/>
                <a:gd name="connsiteX6" fmla="*/ 308801 w 647985"/>
                <a:gd name="connsiteY6" fmla="*/ 381000 h 768668"/>
                <a:gd name="connsiteX7" fmla="*/ 308801 w 647985"/>
                <a:gd name="connsiteY7" fmla="*/ 381000 h 768668"/>
                <a:gd name="connsiteX8" fmla="*/ 170689 w 647985"/>
                <a:gd name="connsiteY8" fmla="*/ 276225 h 768668"/>
                <a:gd name="connsiteX9" fmla="*/ 638366 w 647985"/>
                <a:gd name="connsiteY9" fmla="*/ 416243 h 768668"/>
                <a:gd name="connsiteX10" fmla="*/ 572644 w 647985"/>
                <a:gd name="connsiteY10" fmla="*/ 301943 h 768668"/>
                <a:gd name="connsiteX11" fmla="*/ 572644 w 647985"/>
                <a:gd name="connsiteY11" fmla="*/ 297180 h 768668"/>
                <a:gd name="connsiteX12" fmla="*/ 432626 w 647985"/>
                <a:gd name="connsiteY12" fmla="*/ 40005 h 768668"/>
                <a:gd name="connsiteX13" fmla="*/ 140209 w 647985"/>
                <a:gd name="connsiteY13" fmla="*/ 40005 h 768668"/>
                <a:gd name="connsiteX14" fmla="*/ 191 w 647985"/>
                <a:gd name="connsiteY14" fmla="*/ 297180 h 768668"/>
                <a:gd name="connsiteX15" fmla="*/ 112586 w 647985"/>
                <a:gd name="connsiteY15" fmla="*/ 527685 h 768668"/>
                <a:gd name="connsiteX16" fmla="*/ 112586 w 647985"/>
                <a:gd name="connsiteY16" fmla="*/ 768668 h 768668"/>
                <a:gd name="connsiteX17" fmla="*/ 413576 w 647985"/>
                <a:gd name="connsiteY17" fmla="*/ 768668 h 768668"/>
                <a:gd name="connsiteX18" fmla="*/ 413576 w 647985"/>
                <a:gd name="connsiteY18" fmla="*/ 654368 h 768668"/>
                <a:gd name="connsiteX19" fmla="*/ 460249 w 647985"/>
                <a:gd name="connsiteY19" fmla="*/ 654368 h 768668"/>
                <a:gd name="connsiteX20" fmla="*/ 540259 w 647985"/>
                <a:gd name="connsiteY20" fmla="*/ 621030 h 768668"/>
                <a:gd name="connsiteX21" fmla="*/ 572644 w 647985"/>
                <a:gd name="connsiteY21" fmla="*/ 540068 h 768668"/>
                <a:gd name="connsiteX22" fmla="*/ 572644 w 647985"/>
                <a:gd name="connsiteY22" fmla="*/ 482918 h 768668"/>
                <a:gd name="connsiteX23" fmla="*/ 614554 w 647985"/>
                <a:gd name="connsiteY23" fmla="*/ 482918 h 768668"/>
                <a:gd name="connsiteX24" fmla="*/ 638366 w 647985"/>
                <a:gd name="connsiteY24" fmla="*/ 416243 h 768668"/>
                <a:gd name="connsiteX25" fmla="*/ 405004 w 647985"/>
                <a:gd name="connsiteY25" fmla="*/ 199073 h 768668"/>
                <a:gd name="connsiteX26" fmla="*/ 395479 w 647985"/>
                <a:gd name="connsiteY26" fmla="*/ 220028 h 768668"/>
                <a:gd name="connsiteX27" fmla="*/ 404051 w 647985"/>
                <a:gd name="connsiteY27" fmla="*/ 244793 h 768668"/>
                <a:gd name="connsiteX28" fmla="*/ 385001 w 647985"/>
                <a:gd name="connsiteY28" fmla="*/ 263843 h 768668"/>
                <a:gd name="connsiteX29" fmla="*/ 360236 w 647985"/>
                <a:gd name="connsiteY29" fmla="*/ 255270 h 768668"/>
                <a:gd name="connsiteX30" fmla="*/ 339281 w 647985"/>
                <a:gd name="connsiteY30" fmla="*/ 263843 h 768668"/>
                <a:gd name="connsiteX31" fmla="*/ 327851 w 647985"/>
                <a:gd name="connsiteY31" fmla="*/ 286703 h 768668"/>
                <a:gd name="connsiteX32" fmla="*/ 301181 w 647985"/>
                <a:gd name="connsiteY32" fmla="*/ 286703 h 768668"/>
                <a:gd name="connsiteX33" fmla="*/ 289751 w 647985"/>
                <a:gd name="connsiteY33" fmla="*/ 262890 h 768668"/>
                <a:gd name="connsiteX34" fmla="*/ 268796 w 647985"/>
                <a:gd name="connsiteY34" fmla="*/ 254318 h 768668"/>
                <a:gd name="connsiteX35" fmla="*/ 244031 w 647985"/>
                <a:gd name="connsiteY35" fmla="*/ 262890 h 768668"/>
                <a:gd name="connsiteX36" fmla="*/ 224981 w 647985"/>
                <a:gd name="connsiteY36" fmla="*/ 243840 h 768668"/>
                <a:gd name="connsiteX37" fmla="*/ 233554 w 647985"/>
                <a:gd name="connsiteY37" fmla="*/ 219075 h 768668"/>
                <a:gd name="connsiteX38" fmla="*/ 224981 w 647985"/>
                <a:gd name="connsiteY38" fmla="*/ 198120 h 768668"/>
                <a:gd name="connsiteX39" fmla="*/ 201169 w 647985"/>
                <a:gd name="connsiteY39" fmla="*/ 186690 h 768668"/>
                <a:gd name="connsiteX40" fmla="*/ 201169 w 647985"/>
                <a:gd name="connsiteY40" fmla="*/ 160020 h 768668"/>
                <a:gd name="connsiteX41" fmla="*/ 224981 w 647985"/>
                <a:gd name="connsiteY41" fmla="*/ 148590 h 768668"/>
                <a:gd name="connsiteX42" fmla="*/ 233554 w 647985"/>
                <a:gd name="connsiteY42" fmla="*/ 127635 h 768668"/>
                <a:gd name="connsiteX43" fmla="*/ 225934 w 647985"/>
                <a:gd name="connsiteY43" fmla="*/ 102870 h 768668"/>
                <a:gd name="connsiteX44" fmla="*/ 244984 w 647985"/>
                <a:gd name="connsiteY44" fmla="*/ 83820 h 768668"/>
                <a:gd name="connsiteX45" fmla="*/ 269749 w 647985"/>
                <a:gd name="connsiteY45" fmla="*/ 92393 h 768668"/>
                <a:gd name="connsiteX46" fmla="*/ 290704 w 647985"/>
                <a:gd name="connsiteY46" fmla="*/ 83820 h 768668"/>
                <a:gd name="connsiteX47" fmla="*/ 302134 w 647985"/>
                <a:gd name="connsiteY47" fmla="*/ 60007 h 768668"/>
                <a:gd name="connsiteX48" fmla="*/ 328804 w 647985"/>
                <a:gd name="connsiteY48" fmla="*/ 60007 h 768668"/>
                <a:gd name="connsiteX49" fmla="*/ 340234 w 647985"/>
                <a:gd name="connsiteY49" fmla="*/ 82868 h 768668"/>
                <a:gd name="connsiteX50" fmla="*/ 361189 w 647985"/>
                <a:gd name="connsiteY50" fmla="*/ 91440 h 768668"/>
                <a:gd name="connsiteX51" fmla="*/ 385954 w 647985"/>
                <a:gd name="connsiteY51" fmla="*/ 82868 h 768668"/>
                <a:gd name="connsiteX52" fmla="*/ 405004 w 647985"/>
                <a:gd name="connsiteY52" fmla="*/ 101917 h 768668"/>
                <a:gd name="connsiteX53" fmla="*/ 396431 w 647985"/>
                <a:gd name="connsiteY53" fmla="*/ 126683 h 768668"/>
                <a:gd name="connsiteX54" fmla="*/ 405004 w 647985"/>
                <a:gd name="connsiteY54" fmla="*/ 147638 h 768668"/>
                <a:gd name="connsiteX55" fmla="*/ 428816 w 647985"/>
                <a:gd name="connsiteY55" fmla="*/ 159068 h 768668"/>
                <a:gd name="connsiteX56" fmla="*/ 428816 w 647985"/>
                <a:gd name="connsiteY56" fmla="*/ 187643 h 768668"/>
                <a:gd name="connsiteX57" fmla="*/ 638366 w 647985"/>
                <a:gd name="connsiteY57" fmla="*/ 416243 h 768668"/>
                <a:gd name="connsiteX58" fmla="*/ 308801 w 647985"/>
                <a:gd name="connsiteY58" fmla="*/ 381000 h 768668"/>
                <a:gd name="connsiteX59" fmla="*/ 284989 w 647985"/>
                <a:gd name="connsiteY59" fmla="*/ 392430 h 768668"/>
                <a:gd name="connsiteX60" fmla="*/ 276416 w 647985"/>
                <a:gd name="connsiteY60" fmla="*/ 413385 h 768668"/>
                <a:gd name="connsiteX61" fmla="*/ 219266 w 647985"/>
                <a:gd name="connsiteY61" fmla="*/ 457200 h 768668"/>
                <a:gd name="connsiteX62" fmla="*/ 208789 w 647985"/>
                <a:gd name="connsiteY62" fmla="*/ 480060 h 768668"/>
                <a:gd name="connsiteX63" fmla="*/ 182119 w 647985"/>
                <a:gd name="connsiteY63" fmla="*/ 480060 h 768668"/>
                <a:gd name="connsiteX64" fmla="*/ 170689 w 647985"/>
                <a:gd name="connsiteY64" fmla="*/ 456248 h 768668"/>
                <a:gd name="connsiteX65" fmla="*/ 124969 w 647985"/>
                <a:gd name="connsiteY65" fmla="*/ 455295 h 768668"/>
                <a:gd name="connsiteX66" fmla="*/ 105919 w 647985"/>
                <a:gd name="connsiteY66" fmla="*/ 436245 h 768668"/>
                <a:gd name="connsiteX67" fmla="*/ 114491 w 647985"/>
                <a:gd name="connsiteY67" fmla="*/ 411480 h 768668"/>
                <a:gd name="connsiteX68" fmla="*/ 105919 w 647985"/>
                <a:gd name="connsiteY68" fmla="*/ 390525 h 768668"/>
                <a:gd name="connsiteX69" fmla="*/ 82106 w 647985"/>
                <a:gd name="connsiteY69" fmla="*/ 379095 h 768668"/>
                <a:gd name="connsiteX70" fmla="*/ 82106 w 647985"/>
                <a:gd name="connsiteY70" fmla="*/ 352425 h 768668"/>
                <a:gd name="connsiteX71" fmla="*/ 114491 w 647985"/>
                <a:gd name="connsiteY71" fmla="*/ 320040 h 768668"/>
                <a:gd name="connsiteX72" fmla="*/ 105919 w 647985"/>
                <a:gd name="connsiteY72" fmla="*/ 295275 h 768668"/>
                <a:gd name="connsiteX73" fmla="*/ 124969 w 647985"/>
                <a:gd name="connsiteY73" fmla="*/ 276225 h 768668"/>
                <a:gd name="connsiteX74" fmla="*/ 262129 w 647985"/>
                <a:gd name="connsiteY74" fmla="*/ 367665 h 768668"/>
                <a:gd name="connsiteX0" fmla="*/ 308801 w 647985"/>
                <a:gd name="connsiteY0" fmla="*/ 381000 h 768668"/>
                <a:gd name="connsiteX1" fmla="*/ 182119 w 647985"/>
                <a:gd name="connsiteY1" fmla="*/ 252412 h 768668"/>
                <a:gd name="connsiteX2" fmla="*/ 266891 w 647985"/>
                <a:gd name="connsiteY2" fmla="*/ 276225 h 768668"/>
                <a:gd name="connsiteX3" fmla="*/ 285941 w 647985"/>
                <a:gd name="connsiteY3" fmla="*/ 295275 h 768668"/>
                <a:gd name="connsiteX4" fmla="*/ 285941 w 647985"/>
                <a:gd name="connsiteY4" fmla="*/ 340995 h 768668"/>
                <a:gd name="connsiteX5" fmla="*/ 309754 w 647985"/>
                <a:gd name="connsiteY5" fmla="*/ 352425 h 768668"/>
                <a:gd name="connsiteX6" fmla="*/ 308801 w 647985"/>
                <a:gd name="connsiteY6" fmla="*/ 381000 h 768668"/>
                <a:gd name="connsiteX7" fmla="*/ 308801 w 647985"/>
                <a:gd name="connsiteY7" fmla="*/ 381000 h 768668"/>
                <a:gd name="connsiteX8" fmla="*/ 638366 w 647985"/>
                <a:gd name="connsiteY8" fmla="*/ 416243 h 768668"/>
                <a:gd name="connsiteX9" fmla="*/ 572644 w 647985"/>
                <a:gd name="connsiteY9" fmla="*/ 301943 h 768668"/>
                <a:gd name="connsiteX10" fmla="*/ 572644 w 647985"/>
                <a:gd name="connsiteY10" fmla="*/ 297180 h 768668"/>
                <a:gd name="connsiteX11" fmla="*/ 432626 w 647985"/>
                <a:gd name="connsiteY11" fmla="*/ 40005 h 768668"/>
                <a:gd name="connsiteX12" fmla="*/ 140209 w 647985"/>
                <a:gd name="connsiteY12" fmla="*/ 40005 h 768668"/>
                <a:gd name="connsiteX13" fmla="*/ 191 w 647985"/>
                <a:gd name="connsiteY13" fmla="*/ 297180 h 768668"/>
                <a:gd name="connsiteX14" fmla="*/ 112586 w 647985"/>
                <a:gd name="connsiteY14" fmla="*/ 527685 h 768668"/>
                <a:gd name="connsiteX15" fmla="*/ 112586 w 647985"/>
                <a:gd name="connsiteY15" fmla="*/ 768668 h 768668"/>
                <a:gd name="connsiteX16" fmla="*/ 413576 w 647985"/>
                <a:gd name="connsiteY16" fmla="*/ 768668 h 768668"/>
                <a:gd name="connsiteX17" fmla="*/ 413576 w 647985"/>
                <a:gd name="connsiteY17" fmla="*/ 654368 h 768668"/>
                <a:gd name="connsiteX18" fmla="*/ 460249 w 647985"/>
                <a:gd name="connsiteY18" fmla="*/ 654368 h 768668"/>
                <a:gd name="connsiteX19" fmla="*/ 540259 w 647985"/>
                <a:gd name="connsiteY19" fmla="*/ 621030 h 768668"/>
                <a:gd name="connsiteX20" fmla="*/ 572644 w 647985"/>
                <a:gd name="connsiteY20" fmla="*/ 540068 h 768668"/>
                <a:gd name="connsiteX21" fmla="*/ 572644 w 647985"/>
                <a:gd name="connsiteY21" fmla="*/ 482918 h 768668"/>
                <a:gd name="connsiteX22" fmla="*/ 614554 w 647985"/>
                <a:gd name="connsiteY22" fmla="*/ 482918 h 768668"/>
                <a:gd name="connsiteX23" fmla="*/ 638366 w 647985"/>
                <a:gd name="connsiteY23" fmla="*/ 416243 h 768668"/>
                <a:gd name="connsiteX24" fmla="*/ 405004 w 647985"/>
                <a:gd name="connsiteY24" fmla="*/ 199073 h 768668"/>
                <a:gd name="connsiteX25" fmla="*/ 395479 w 647985"/>
                <a:gd name="connsiteY25" fmla="*/ 220028 h 768668"/>
                <a:gd name="connsiteX26" fmla="*/ 404051 w 647985"/>
                <a:gd name="connsiteY26" fmla="*/ 244793 h 768668"/>
                <a:gd name="connsiteX27" fmla="*/ 385001 w 647985"/>
                <a:gd name="connsiteY27" fmla="*/ 263843 h 768668"/>
                <a:gd name="connsiteX28" fmla="*/ 360236 w 647985"/>
                <a:gd name="connsiteY28" fmla="*/ 255270 h 768668"/>
                <a:gd name="connsiteX29" fmla="*/ 339281 w 647985"/>
                <a:gd name="connsiteY29" fmla="*/ 263843 h 768668"/>
                <a:gd name="connsiteX30" fmla="*/ 327851 w 647985"/>
                <a:gd name="connsiteY30" fmla="*/ 286703 h 768668"/>
                <a:gd name="connsiteX31" fmla="*/ 301181 w 647985"/>
                <a:gd name="connsiteY31" fmla="*/ 286703 h 768668"/>
                <a:gd name="connsiteX32" fmla="*/ 289751 w 647985"/>
                <a:gd name="connsiteY32" fmla="*/ 262890 h 768668"/>
                <a:gd name="connsiteX33" fmla="*/ 268796 w 647985"/>
                <a:gd name="connsiteY33" fmla="*/ 254318 h 768668"/>
                <a:gd name="connsiteX34" fmla="*/ 244031 w 647985"/>
                <a:gd name="connsiteY34" fmla="*/ 262890 h 768668"/>
                <a:gd name="connsiteX35" fmla="*/ 224981 w 647985"/>
                <a:gd name="connsiteY35" fmla="*/ 243840 h 768668"/>
                <a:gd name="connsiteX36" fmla="*/ 233554 w 647985"/>
                <a:gd name="connsiteY36" fmla="*/ 219075 h 768668"/>
                <a:gd name="connsiteX37" fmla="*/ 224981 w 647985"/>
                <a:gd name="connsiteY37" fmla="*/ 198120 h 768668"/>
                <a:gd name="connsiteX38" fmla="*/ 201169 w 647985"/>
                <a:gd name="connsiteY38" fmla="*/ 186690 h 768668"/>
                <a:gd name="connsiteX39" fmla="*/ 201169 w 647985"/>
                <a:gd name="connsiteY39" fmla="*/ 160020 h 768668"/>
                <a:gd name="connsiteX40" fmla="*/ 224981 w 647985"/>
                <a:gd name="connsiteY40" fmla="*/ 148590 h 768668"/>
                <a:gd name="connsiteX41" fmla="*/ 233554 w 647985"/>
                <a:gd name="connsiteY41" fmla="*/ 127635 h 768668"/>
                <a:gd name="connsiteX42" fmla="*/ 225934 w 647985"/>
                <a:gd name="connsiteY42" fmla="*/ 102870 h 768668"/>
                <a:gd name="connsiteX43" fmla="*/ 244984 w 647985"/>
                <a:gd name="connsiteY43" fmla="*/ 83820 h 768668"/>
                <a:gd name="connsiteX44" fmla="*/ 269749 w 647985"/>
                <a:gd name="connsiteY44" fmla="*/ 92393 h 768668"/>
                <a:gd name="connsiteX45" fmla="*/ 290704 w 647985"/>
                <a:gd name="connsiteY45" fmla="*/ 83820 h 768668"/>
                <a:gd name="connsiteX46" fmla="*/ 302134 w 647985"/>
                <a:gd name="connsiteY46" fmla="*/ 60007 h 768668"/>
                <a:gd name="connsiteX47" fmla="*/ 328804 w 647985"/>
                <a:gd name="connsiteY47" fmla="*/ 60007 h 768668"/>
                <a:gd name="connsiteX48" fmla="*/ 340234 w 647985"/>
                <a:gd name="connsiteY48" fmla="*/ 82868 h 768668"/>
                <a:gd name="connsiteX49" fmla="*/ 361189 w 647985"/>
                <a:gd name="connsiteY49" fmla="*/ 91440 h 768668"/>
                <a:gd name="connsiteX50" fmla="*/ 385954 w 647985"/>
                <a:gd name="connsiteY50" fmla="*/ 82868 h 768668"/>
                <a:gd name="connsiteX51" fmla="*/ 405004 w 647985"/>
                <a:gd name="connsiteY51" fmla="*/ 101917 h 768668"/>
                <a:gd name="connsiteX52" fmla="*/ 396431 w 647985"/>
                <a:gd name="connsiteY52" fmla="*/ 126683 h 768668"/>
                <a:gd name="connsiteX53" fmla="*/ 405004 w 647985"/>
                <a:gd name="connsiteY53" fmla="*/ 147638 h 768668"/>
                <a:gd name="connsiteX54" fmla="*/ 428816 w 647985"/>
                <a:gd name="connsiteY54" fmla="*/ 159068 h 768668"/>
                <a:gd name="connsiteX55" fmla="*/ 428816 w 647985"/>
                <a:gd name="connsiteY55" fmla="*/ 187643 h 768668"/>
                <a:gd name="connsiteX56" fmla="*/ 638366 w 647985"/>
                <a:gd name="connsiteY56" fmla="*/ 416243 h 768668"/>
                <a:gd name="connsiteX57" fmla="*/ 308801 w 647985"/>
                <a:gd name="connsiteY57" fmla="*/ 381000 h 768668"/>
                <a:gd name="connsiteX58" fmla="*/ 284989 w 647985"/>
                <a:gd name="connsiteY58" fmla="*/ 392430 h 768668"/>
                <a:gd name="connsiteX59" fmla="*/ 276416 w 647985"/>
                <a:gd name="connsiteY59" fmla="*/ 413385 h 768668"/>
                <a:gd name="connsiteX60" fmla="*/ 219266 w 647985"/>
                <a:gd name="connsiteY60" fmla="*/ 457200 h 768668"/>
                <a:gd name="connsiteX61" fmla="*/ 208789 w 647985"/>
                <a:gd name="connsiteY61" fmla="*/ 480060 h 768668"/>
                <a:gd name="connsiteX62" fmla="*/ 182119 w 647985"/>
                <a:gd name="connsiteY62" fmla="*/ 480060 h 768668"/>
                <a:gd name="connsiteX63" fmla="*/ 170689 w 647985"/>
                <a:gd name="connsiteY63" fmla="*/ 456248 h 768668"/>
                <a:gd name="connsiteX64" fmla="*/ 124969 w 647985"/>
                <a:gd name="connsiteY64" fmla="*/ 455295 h 768668"/>
                <a:gd name="connsiteX65" fmla="*/ 105919 w 647985"/>
                <a:gd name="connsiteY65" fmla="*/ 436245 h 768668"/>
                <a:gd name="connsiteX66" fmla="*/ 114491 w 647985"/>
                <a:gd name="connsiteY66" fmla="*/ 411480 h 768668"/>
                <a:gd name="connsiteX67" fmla="*/ 105919 w 647985"/>
                <a:gd name="connsiteY67" fmla="*/ 390525 h 768668"/>
                <a:gd name="connsiteX68" fmla="*/ 82106 w 647985"/>
                <a:gd name="connsiteY68" fmla="*/ 379095 h 768668"/>
                <a:gd name="connsiteX69" fmla="*/ 82106 w 647985"/>
                <a:gd name="connsiteY69" fmla="*/ 352425 h 768668"/>
                <a:gd name="connsiteX70" fmla="*/ 114491 w 647985"/>
                <a:gd name="connsiteY70" fmla="*/ 320040 h 768668"/>
                <a:gd name="connsiteX71" fmla="*/ 105919 w 647985"/>
                <a:gd name="connsiteY71" fmla="*/ 295275 h 768668"/>
                <a:gd name="connsiteX72" fmla="*/ 124969 w 647985"/>
                <a:gd name="connsiteY72" fmla="*/ 276225 h 768668"/>
                <a:gd name="connsiteX73" fmla="*/ 262129 w 647985"/>
                <a:gd name="connsiteY73" fmla="*/ 367665 h 768668"/>
                <a:gd name="connsiteX0" fmla="*/ 308801 w 647985"/>
                <a:gd name="connsiteY0" fmla="*/ 381000 h 768668"/>
                <a:gd name="connsiteX1" fmla="*/ 266891 w 647985"/>
                <a:gd name="connsiteY1" fmla="*/ 276225 h 768668"/>
                <a:gd name="connsiteX2" fmla="*/ 285941 w 647985"/>
                <a:gd name="connsiteY2" fmla="*/ 295275 h 768668"/>
                <a:gd name="connsiteX3" fmla="*/ 285941 w 647985"/>
                <a:gd name="connsiteY3" fmla="*/ 340995 h 768668"/>
                <a:gd name="connsiteX4" fmla="*/ 309754 w 647985"/>
                <a:gd name="connsiteY4" fmla="*/ 352425 h 768668"/>
                <a:gd name="connsiteX5" fmla="*/ 308801 w 647985"/>
                <a:gd name="connsiteY5" fmla="*/ 381000 h 768668"/>
                <a:gd name="connsiteX6" fmla="*/ 308801 w 647985"/>
                <a:gd name="connsiteY6" fmla="*/ 381000 h 768668"/>
                <a:gd name="connsiteX7" fmla="*/ 638366 w 647985"/>
                <a:gd name="connsiteY7" fmla="*/ 416243 h 768668"/>
                <a:gd name="connsiteX8" fmla="*/ 572644 w 647985"/>
                <a:gd name="connsiteY8" fmla="*/ 301943 h 768668"/>
                <a:gd name="connsiteX9" fmla="*/ 572644 w 647985"/>
                <a:gd name="connsiteY9" fmla="*/ 297180 h 768668"/>
                <a:gd name="connsiteX10" fmla="*/ 432626 w 647985"/>
                <a:gd name="connsiteY10" fmla="*/ 40005 h 768668"/>
                <a:gd name="connsiteX11" fmla="*/ 140209 w 647985"/>
                <a:gd name="connsiteY11" fmla="*/ 40005 h 768668"/>
                <a:gd name="connsiteX12" fmla="*/ 191 w 647985"/>
                <a:gd name="connsiteY12" fmla="*/ 297180 h 768668"/>
                <a:gd name="connsiteX13" fmla="*/ 112586 w 647985"/>
                <a:gd name="connsiteY13" fmla="*/ 527685 h 768668"/>
                <a:gd name="connsiteX14" fmla="*/ 112586 w 647985"/>
                <a:gd name="connsiteY14" fmla="*/ 768668 h 768668"/>
                <a:gd name="connsiteX15" fmla="*/ 413576 w 647985"/>
                <a:gd name="connsiteY15" fmla="*/ 768668 h 768668"/>
                <a:gd name="connsiteX16" fmla="*/ 413576 w 647985"/>
                <a:gd name="connsiteY16" fmla="*/ 654368 h 768668"/>
                <a:gd name="connsiteX17" fmla="*/ 460249 w 647985"/>
                <a:gd name="connsiteY17" fmla="*/ 654368 h 768668"/>
                <a:gd name="connsiteX18" fmla="*/ 540259 w 647985"/>
                <a:gd name="connsiteY18" fmla="*/ 621030 h 768668"/>
                <a:gd name="connsiteX19" fmla="*/ 572644 w 647985"/>
                <a:gd name="connsiteY19" fmla="*/ 540068 h 768668"/>
                <a:gd name="connsiteX20" fmla="*/ 572644 w 647985"/>
                <a:gd name="connsiteY20" fmla="*/ 482918 h 768668"/>
                <a:gd name="connsiteX21" fmla="*/ 614554 w 647985"/>
                <a:gd name="connsiteY21" fmla="*/ 482918 h 768668"/>
                <a:gd name="connsiteX22" fmla="*/ 638366 w 647985"/>
                <a:gd name="connsiteY22" fmla="*/ 416243 h 768668"/>
                <a:gd name="connsiteX23" fmla="*/ 405004 w 647985"/>
                <a:gd name="connsiteY23" fmla="*/ 199073 h 768668"/>
                <a:gd name="connsiteX24" fmla="*/ 395479 w 647985"/>
                <a:gd name="connsiteY24" fmla="*/ 220028 h 768668"/>
                <a:gd name="connsiteX25" fmla="*/ 404051 w 647985"/>
                <a:gd name="connsiteY25" fmla="*/ 244793 h 768668"/>
                <a:gd name="connsiteX26" fmla="*/ 385001 w 647985"/>
                <a:gd name="connsiteY26" fmla="*/ 263843 h 768668"/>
                <a:gd name="connsiteX27" fmla="*/ 360236 w 647985"/>
                <a:gd name="connsiteY27" fmla="*/ 255270 h 768668"/>
                <a:gd name="connsiteX28" fmla="*/ 339281 w 647985"/>
                <a:gd name="connsiteY28" fmla="*/ 263843 h 768668"/>
                <a:gd name="connsiteX29" fmla="*/ 327851 w 647985"/>
                <a:gd name="connsiteY29" fmla="*/ 286703 h 768668"/>
                <a:gd name="connsiteX30" fmla="*/ 301181 w 647985"/>
                <a:gd name="connsiteY30" fmla="*/ 286703 h 768668"/>
                <a:gd name="connsiteX31" fmla="*/ 289751 w 647985"/>
                <a:gd name="connsiteY31" fmla="*/ 262890 h 768668"/>
                <a:gd name="connsiteX32" fmla="*/ 268796 w 647985"/>
                <a:gd name="connsiteY32" fmla="*/ 254318 h 768668"/>
                <a:gd name="connsiteX33" fmla="*/ 244031 w 647985"/>
                <a:gd name="connsiteY33" fmla="*/ 262890 h 768668"/>
                <a:gd name="connsiteX34" fmla="*/ 224981 w 647985"/>
                <a:gd name="connsiteY34" fmla="*/ 243840 h 768668"/>
                <a:gd name="connsiteX35" fmla="*/ 233554 w 647985"/>
                <a:gd name="connsiteY35" fmla="*/ 219075 h 768668"/>
                <a:gd name="connsiteX36" fmla="*/ 224981 w 647985"/>
                <a:gd name="connsiteY36" fmla="*/ 198120 h 768668"/>
                <a:gd name="connsiteX37" fmla="*/ 201169 w 647985"/>
                <a:gd name="connsiteY37" fmla="*/ 186690 h 768668"/>
                <a:gd name="connsiteX38" fmla="*/ 201169 w 647985"/>
                <a:gd name="connsiteY38" fmla="*/ 160020 h 768668"/>
                <a:gd name="connsiteX39" fmla="*/ 224981 w 647985"/>
                <a:gd name="connsiteY39" fmla="*/ 148590 h 768668"/>
                <a:gd name="connsiteX40" fmla="*/ 233554 w 647985"/>
                <a:gd name="connsiteY40" fmla="*/ 127635 h 768668"/>
                <a:gd name="connsiteX41" fmla="*/ 225934 w 647985"/>
                <a:gd name="connsiteY41" fmla="*/ 102870 h 768668"/>
                <a:gd name="connsiteX42" fmla="*/ 244984 w 647985"/>
                <a:gd name="connsiteY42" fmla="*/ 83820 h 768668"/>
                <a:gd name="connsiteX43" fmla="*/ 269749 w 647985"/>
                <a:gd name="connsiteY43" fmla="*/ 92393 h 768668"/>
                <a:gd name="connsiteX44" fmla="*/ 290704 w 647985"/>
                <a:gd name="connsiteY44" fmla="*/ 83820 h 768668"/>
                <a:gd name="connsiteX45" fmla="*/ 302134 w 647985"/>
                <a:gd name="connsiteY45" fmla="*/ 60007 h 768668"/>
                <a:gd name="connsiteX46" fmla="*/ 328804 w 647985"/>
                <a:gd name="connsiteY46" fmla="*/ 60007 h 768668"/>
                <a:gd name="connsiteX47" fmla="*/ 340234 w 647985"/>
                <a:gd name="connsiteY47" fmla="*/ 82868 h 768668"/>
                <a:gd name="connsiteX48" fmla="*/ 361189 w 647985"/>
                <a:gd name="connsiteY48" fmla="*/ 91440 h 768668"/>
                <a:gd name="connsiteX49" fmla="*/ 385954 w 647985"/>
                <a:gd name="connsiteY49" fmla="*/ 82868 h 768668"/>
                <a:gd name="connsiteX50" fmla="*/ 405004 w 647985"/>
                <a:gd name="connsiteY50" fmla="*/ 101917 h 768668"/>
                <a:gd name="connsiteX51" fmla="*/ 396431 w 647985"/>
                <a:gd name="connsiteY51" fmla="*/ 126683 h 768668"/>
                <a:gd name="connsiteX52" fmla="*/ 405004 w 647985"/>
                <a:gd name="connsiteY52" fmla="*/ 147638 h 768668"/>
                <a:gd name="connsiteX53" fmla="*/ 428816 w 647985"/>
                <a:gd name="connsiteY53" fmla="*/ 159068 h 768668"/>
                <a:gd name="connsiteX54" fmla="*/ 428816 w 647985"/>
                <a:gd name="connsiteY54" fmla="*/ 187643 h 768668"/>
                <a:gd name="connsiteX55" fmla="*/ 638366 w 647985"/>
                <a:gd name="connsiteY55" fmla="*/ 416243 h 768668"/>
                <a:gd name="connsiteX56" fmla="*/ 308801 w 647985"/>
                <a:gd name="connsiteY56" fmla="*/ 381000 h 768668"/>
                <a:gd name="connsiteX57" fmla="*/ 284989 w 647985"/>
                <a:gd name="connsiteY57" fmla="*/ 392430 h 768668"/>
                <a:gd name="connsiteX58" fmla="*/ 276416 w 647985"/>
                <a:gd name="connsiteY58" fmla="*/ 413385 h 768668"/>
                <a:gd name="connsiteX59" fmla="*/ 219266 w 647985"/>
                <a:gd name="connsiteY59" fmla="*/ 457200 h 768668"/>
                <a:gd name="connsiteX60" fmla="*/ 208789 w 647985"/>
                <a:gd name="connsiteY60" fmla="*/ 480060 h 768668"/>
                <a:gd name="connsiteX61" fmla="*/ 182119 w 647985"/>
                <a:gd name="connsiteY61" fmla="*/ 480060 h 768668"/>
                <a:gd name="connsiteX62" fmla="*/ 170689 w 647985"/>
                <a:gd name="connsiteY62" fmla="*/ 456248 h 768668"/>
                <a:gd name="connsiteX63" fmla="*/ 124969 w 647985"/>
                <a:gd name="connsiteY63" fmla="*/ 455295 h 768668"/>
                <a:gd name="connsiteX64" fmla="*/ 105919 w 647985"/>
                <a:gd name="connsiteY64" fmla="*/ 436245 h 768668"/>
                <a:gd name="connsiteX65" fmla="*/ 114491 w 647985"/>
                <a:gd name="connsiteY65" fmla="*/ 411480 h 768668"/>
                <a:gd name="connsiteX66" fmla="*/ 105919 w 647985"/>
                <a:gd name="connsiteY66" fmla="*/ 390525 h 768668"/>
                <a:gd name="connsiteX67" fmla="*/ 82106 w 647985"/>
                <a:gd name="connsiteY67" fmla="*/ 379095 h 768668"/>
                <a:gd name="connsiteX68" fmla="*/ 82106 w 647985"/>
                <a:gd name="connsiteY68" fmla="*/ 352425 h 768668"/>
                <a:gd name="connsiteX69" fmla="*/ 114491 w 647985"/>
                <a:gd name="connsiteY69" fmla="*/ 320040 h 768668"/>
                <a:gd name="connsiteX70" fmla="*/ 105919 w 647985"/>
                <a:gd name="connsiteY70" fmla="*/ 295275 h 768668"/>
                <a:gd name="connsiteX71" fmla="*/ 124969 w 647985"/>
                <a:gd name="connsiteY71" fmla="*/ 276225 h 768668"/>
                <a:gd name="connsiteX72" fmla="*/ 262129 w 647985"/>
                <a:gd name="connsiteY72" fmla="*/ 367665 h 768668"/>
                <a:gd name="connsiteX0" fmla="*/ 308801 w 647985"/>
                <a:gd name="connsiteY0" fmla="*/ 381000 h 768668"/>
                <a:gd name="connsiteX1" fmla="*/ 285941 w 647985"/>
                <a:gd name="connsiteY1" fmla="*/ 295275 h 768668"/>
                <a:gd name="connsiteX2" fmla="*/ 285941 w 647985"/>
                <a:gd name="connsiteY2" fmla="*/ 340995 h 768668"/>
                <a:gd name="connsiteX3" fmla="*/ 309754 w 647985"/>
                <a:gd name="connsiteY3" fmla="*/ 352425 h 768668"/>
                <a:gd name="connsiteX4" fmla="*/ 308801 w 647985"/>
                <a:gd name="connsiteY4" fmla="*/ 381000 h 768668"/>
                <a:gd name="connsiteX5" fmla="*/ 308801 w 647985"/>
                <a:gd name="connsiteY5" fmla="*/ 381000 h 768668"/>
                <a:gd name="connsiteX6" fmla="*/ 638366 w 647985"/>
                <a:gd name="connsiteY6" fmla="*/ 416243 h 768668"/>
                <a:gd name="connsiteX7" fmla="*/ 572644 w 647985"/>
                <a:gd name="connsiteY7" fmla="*/ 301943 h 768668"/>
                <a:gd name="connsiteX8" fmla="*/ 572644 w 647985"/>
                <a:gd name="connsiteY8" fmla="*/ 297180 h 768668"/>
                <a:gd name="connsiteX9" fmla="*/ 432626 w 647985"/>
                <a:gd name="connsiteY9" fmla="*/ 40005 h 768668"/>
                <a:gd name="connsiteX10" fmla="*/ 140209 w 647985"/>
                <a:gd name="connsiteY10" fmla="*/ 40005 h 768668"/>
                <a:gd name="connsiteX11" fmla="*/ 191 w 647985"/>
                <a:gd name="connsiteY11" fmla="*/ 297180 h 768668"/>
                <a:gd name="connsiteX12" fmla="*/ 112586 w 647985"/>
                <a:gd name="connsiteY12" fmla="*/ 527685 h 768668"/>
                <a:gd name="connsiteX13" fmla="*/ 112586 w 647985"/>
                <a:gd name="connsiteY13" fmla="*/ 768668 h 768668"/>
                <a:gd name="connsiteX14" fmla="*/ 413576 w 647985"/>
                <a:gd name="connsiteY14" fmla="*/ 768668 h 768668"/>
                <a:gd name="connsiteX15" fmla="*/ 413576 w 647985"/>
                <a:gd name="connsiteY15" fmla="*/ 654368 h 768668"/>
                <a:gd name="connsiteX16" fmla="*/ 460249 w 647985"/>
                <a:gd name="connsiteY16" fmla="*/ 654368 h 768668"/>
                <a:gd name="connsiteX17" fmla="*/ 540259 w 647985"/>
                <a:gd name="connsiteY17" fmla="*/ 621030 h 768668"/>
                <a:gd name="connsiteX18" fmla="*/ 572644 w 647985"/>
                <a:gd name="connsiteY18" fmla="*/ 540068 h 768668"/>
                <a:gd name="connsiteX19" fmla="*/ 572644 w 647985"/>
                <a:gd name="connsiteY19" fmla="*/ 482918 h 768668"/>
                <a:gd name="connsiteX20" fmla="*/ 614554 w 647985"/>
                <a:gd name="connsiteY20" fmla="*/ 482918 h 768668"/>
                <a:gd name="connsiteX21" fmla="*/ 638366 w 647985"/>
                <a:gd name="connsiteY21" fmla="*/ 416243 h 768668"/>
                <a:gd name="connsiteX22" fmla="*/ 405004 w 647985"/>
                <a:gd name="connsiteY22" fmla="*/ 199073 h 768668"/>
                <a:gd name="connsiteX23" fmla="*/ 395479 w 647985"/>
                <a:gd name="connsiteY23" fmla="*/ 220028 h 768668"/>
                <a:gd name="connsiteX24" fmla="*/ 404051 w 647985"/>
                <a:gd name="connsiteY24" fmla="*/ 244793 h 768668"/>
                <a:gd name="connsiteX25" fmla="*/ 385001 w 647985"/>
                <a:gd name="connsiteY25" fmla="*/ 263843 h 768668"/>
                <a:gd name="connsiteX26" fmla="*/ 360236 w 647985"/>
                <a:gd name="connsiteY26" fmla="*/ 255270 h 768668"/>
                <a:gd name="connsiteX27" fmla="*/ 339281 w 647985"/>
                <a:gd name="connsiteY27" fmla="*/ 263843 h 768668"/>
                <a:gd name="connsiteX28" fmla="*/ 327851 w 647985"/>
                <a:gd name="connsiteY28" fmla="*/ 286703 h 768668"/>
                <a:gd name="connsiteX29" fmla="*/ 301181 w 647985"/>
                <a:gd name="connsiteY29" fmla="*/ 286703 h 768668"/>
                <a:gd name="connsiteX30" fmla="*/ 289751 w 647985"/>
                <a:gd name="connsiteY30" fmla="*/ 262890 h 768668"/>
                <a:gd name="connsiteX31" fmla="*/ 268796 w 647985"/>
                <a:gd name="connsiteY31" fmla="*/ 254318 h 768668"/>
                <a:gd name="connsiteX32" fmla="*/ 244031 w 647985"/>
                <a:gd name="connsiteY32" fmla="*/ 262890 h 768668"/>
                <a:gd name="connsiteX33" fmla="*/ 224981 w 647985"/>
                <a:gd name="connsiteY33" fmla="*/ 243840 h 768668"/>
                <a:gd name="connsiteX34" fmla="*/ 233554 w 647985"/>
                <a:gd name="connsiteY34" fmla="*/ 219075 h 768668"/>
                <a:gd name="connsiteX35" fmla="*/ 224981 w 647985"/>
                <a:gd name="connsiteY35" fmla="*/ 198120 h 768668"/>
                <a:gd name="connsiteX36" fmla="*/ 201169 w 647985"/>
                <a:gd name="connsiteY36" fmla="*/ 186690 h 768668"/>
                <a:gd name="connsiteX37" fmla="*/ 201169 w 647985"/>
                <a:gd name="connsiteY37" fmla="*/ 160020 h 768668"/>
                <a:gd name="connsiteX38" fmla="*/ 224981 w 647985"/>
                <a:gd name="connsiteY38" fmla="*/ 148590 h 768668"/>
                <a:gd name="connsiteX39" fmla="*/ 233554 w 647985"/>
                <a:gd name="connsiteY39" fmla="*/ 127635 h 768668"/>
                <a:gd name="connsiteX40" fmla="*/ 225934 w 647985"/>
                <a:gd name="connsiteY40" fmla="*/ 102870 h 768668"/>
                <a:gd name="connsiteX41" fmla="*/ 244984 w 647985"/>
                <a:gd name="connsiteY41" fmla="*/ 83820 h 768668"/>
                <a:gd name="connsiteX42" fmla="*/ 269749 w 647985"/>
                <a:gd name="connsiteY42" fmla="*/ 92393 h 768668"/>
                <a:gd name="connsiteX43" fmla="*/ 290704 w 647985"/>
                <a:gd name="connsiteY43" fmla="*/ 83820 h 768668"/>
                <a:gd name="connsiteX44" fmla="*/ 302134 w 647985"/>
                <a:gd name="connsiteY44" fmla="*/ 60007 h 768668"/>
                <a:gd name="connsiteX45" fmla="*/ 328804 w 647985"/>
                <a:gd name="connsiteY45" fmla="*/ 60007 h 768668"/>
                <a:gd name="connsiteX46" fmla="*/ 340234 w 647985"/>
                <a:gd name="connsiteY46" fmla="*/ 82868 h 768668"/>
                <a:gd name="connsiteX47" fmla="*/ 361189 w 647985"/>
                <a:gd name="connsiteY47" fmla="*/ 91440 h 768668"/>
                <a:gd name="connsiteX48" fmla="*/ 385954 w 647985"/>
                <a:gd name="connsiteY48" fmla="*/ 82868 h 768668"/>
                <a:gd name="connsiteX49" fmla="*/ 405004 w 647985"/>
                <a:gd name="connsiteY49" fmla="*/ 101917 h 768668"/>
                <a:gd name="connsiteX50" fmla="*/ 396431 w 647985"/>
                <a:gd name="connsiteY50" fmla="*/ 126683 h 768668"/>
                <a:gd name="connsiteX51" fmla="*/ 405004 w 647985"/>
                <a:gd name="connsiteY51" fmla="*/ 147638 h 768668"/>
                <a:gd name="connsiteX52" fmla="*/ 428816 w 647985"/>
                <a:gd name="connsiteY52" fmla="*/ 159068 h 768668"/>
                <a:gd name="connsiteX53" fmla="*/ 428816 w 647985"/>
                <a:gd name="connsiteY53" fmla="*/ 187643 h 768668"/>
                <a:gd name="connsiteX54" fmla="*/ 638366 w 647985"/>
                <a:gd name="connsiteY54" fmla="*/ 416243 h 768668"/>
                <a:gd name="connsiteX55" fmla="*/ 308801 w 647985"/>
                <a:gd name="connsiteY55" fmla="*/ 381000 h 768668"/>
                <a:gd name="connsiteX56" fmla="*/ 284989 w 647985"/>
                <a:gd name="connsiteY56" fmla="*/ 392430 h 768668"/>
                <a:gd name="connsiteX57" fmla="*/ 276416 w 647985"/>
                <a:gd name="connsiteY57" fmla="*/ 413385 h 768668"/>
                <a:gd name="connsiteX58" fmla="*/ 219266 w 647985"/>
                <a:gd name="connsiteY58" fmla="*/ 457200 h 768668"/>
                <a:gd name="connsiteX59" fmla="*/ 208789 w 647985"/>
                <a:gd name="connsiteY59" fmla="*/ 480060 h 768668"/>
                <a:gd name="connsiteX60" fmla="*/ 182119 w 647985"/>
                <a:gd name="connsiteY60" fmla="*/ 480060 h 768668"/>
                <a:gd name="connsiteX61" fmla="*/ 170689 w 647985"/>
                <a:gd name="connsiteY61" fmla="*/ 456248 h 768668"/>
                <a:gd name="connsiteX62" fmla="*/ 124969 w 647985"/>
                <a:gd name="connsiteY62" fmla="*/ 455295 h 768668"/>
                <a:gd name="connsiteX63" fmla="*/ 105919 w 647985"/>
                <a:gd name="connsiteY63" fmla="*/ 436245 h 768668"/>
                <a:gd name="connsiteX64" fmla="*/ 114491 w 647985"/>
                <a:gd name="connsiteY64" fmla="*/ 411480 h 768668"/>
                <a:gd name="connsiteX65" fmla="*/ 105919 w 647985"/>
                <a:gd name="connsiteY65" fmla="*/ 390525 h 768668"/>
                <a:gd name="connsiteX66" fmla="*/ 82106 w 647985"/>
                <a:gd name="connsiteY66" fmla="*/ 379095 h 768668"/>
                <a:gd name="connsiteX67" fmla="*/ 82106 w 647985"/>
                <a:gd name="connsiteY67" fmla="*/ 352425 h 768668"/>
                <a:gd name="connsiteX68" fmla="*/ 114491 w 647985"/>
                <a:gd name="connsiteY68" fmla="*/ 320040 h 768668"/>
                <a:gd name="connsiteX69" fmla="*/ 105919 w 647985"/>
                <a:gd name="connsiteY69" fmla="*/ 295275 h 768668"/>
                <a:gd name="connsiteX70" fmla="*/ 124969 w 647985"/>
                <a:gd name="connsiteY70" fmla="*/ 276225 h 768668"/>
                <a:gd name="connsiteX71" fmla="*/ 262129 w 647985"/>
                <a:gd name="connsiteY71" fmla="*/ 367665 h 768668"/>
                <a:gd name="connsiteX0" fmla="*/ 308801 w 647985"/>
                <a:gd name="connsiteY0" fmla="*/ 381000 h 768668"/>
                <a:gd name="connsiteX1" fmla="*/ 285941 w 647985"/>
                <a:gd name="connsiteY1" fmla="*/ 340995 h 768668"/>
                <a:gd name="connsiteX2" fmla="*/ 309754 w 647985"/>
                <a:gd name="connsiteY2" fmla="*/ 352425 h 768668"/>
                <a:gd name="connsiteX3" fmla="*/ 308801 w 647985"/>
                <a:gd name="connsiteY3" fmla="*/ 381000 h 768668"/>
                <a:gd name="connsiteX4" fmla="*/ 308801 w 647985"/>
                <a:gd name="connsiteY4" fmla="*/ 381000 h 768668"/>
                <a:gd name="connsiteX5" fmla="*/ 638366 w 647985"/>
                <a:gd name="connsiteY5" fmla="*/ 416243 h 768668"/>
                <a:gd name="connsiteX6" fmla="*/ 572644 w 647985"/>
                <a:gd name="connsiteY6" fmla="*/ 301943 h 768668"/>
                <a:gd name="connsiteX7" fmla="*/ 572644 w 647985"/>
                <a:gd name="connsiteY7" fmla="*/ 297180 h 768668"/>
                <a:gd name="connsiteX8" fmla="*/ 432626 w 647985"/>
                <a:gd name="connsiteY8" fmla="*/ 40005 h 768668"/>
                <a:gd name="connsiteX9" fmla="*/ 140209 w 647985"/>
                <a:gd name="connsiteY9" fmla="*/ 40005 h 768668"/>
                <a:gd name="connsiteX10" fmla="*/ 191 w 647985"/>
                <a:gd name="connsiteY10" fmla="*/ 297180 h 768668"/>
                <a:gd name="connsiteX11" fmla="*/ 112586 w 647985"/>
                <a:gd name="connsiteY11" fmla="*/ 527685 h 768668"/>
                <a:gd name="connsiteX12" fmla="*/ 112586 w 647985"/>
                <a:gd name="connsiteY12" fmla="*/ 768668 h 768668"/>
                <a:gd name="connsiteX13" fmla="*/ 413576 w 647985"/>
                <a:gd name="connsiteY13" fmla="*/ 768668 h 768668"/>
                <a:gd name="connsiteX14" fmla="*/ 413576 w 647985"/>
                <a:gd name="connsiteY14" fmla="*/ 654368 h 768668"/>
                <a:gd name="connsiteX15" fmla="*/ 460249 w 647985"/>
                <a:gd name="connsiteY15" fmla="*/ 654368 h 768668"/>
                <a:gd name="connsiteX16" fmla="*/ 540259 w 647985"/>
                <a:gd name="connsiteY16" fmla="*/ 621030 h 768668"/>
                <a:gd name="connsiteX17" fmla="*/ 572644 w 647985"/>
                <a:gd name="connsiteY17" fmla="*/ 540068 h 768668"/>
                <a:gd name="connsiteX18" fmla="*/ 572644 w 647985"/>
                <a:gd name="connsiteY18" fmla="*/ 482918 h 768668"/>
                <a:gd name="connsiteX19" fmla="*/ 614554 w 647985"/>
                <a:gd name="connsiteY19" fmla="*/ 482918 h 768668"/>
                <a:gd name="connsiteX20" fmla="*/ 638366 w 647985"/>
                <a:gd name="connsiteY20" fmla="*/ 416243 h 768668"/>
                <a:gd name="connsiteX21" fmla="*/ 405004 w 647985"/>
                <a:gd name="connsiteY21" fmla="*/ 199073 h 768668"/>
                <a:gd name="connsiteX22" fmla="*/ 395479 w 647985"/>
                <a:gd name="connsiteY22" fmla="*/ 220028 h 768668"/>
                <a:gd name="connsiteX23" fmla="*/ 404051 w 647985"/>
                <a:gd name="connsiteY23" fmla="*/ 244793 h 768668"/>
                <a:gd name="connsiteX24" fmla="*/ 385001 w 647985"/>
                <a:gd name="connsiteY24" fmla="*/ 263843 h 768668"/>
                <a:gd name="connsiteX25" fmla="*/ 360236 w 647985"/>
                <a:gd name="connsiteY25" fmla="*/ 255270 h 768668"/>
                <a:gd name="connsiteX26" fmla="*/ 339281 w 647985"/>
                <a:gd name="connsiteY26" fmla="*/ 263843 h 768668"/>
                <a:gd name="connsiteX27" fmla="*/ 327851 w 647985"/>
                <a:gd name="connsiteY27" fmla="*/ 286703 h 768668"/>
                <a:gd name="connsiteX28" fmla="*/ 301181 w 647985"/>
                <a:gd name="connsiteY28" fmla="*/ 286703 h 768668"/>
                <a:gd name="connsiteX29" fmla="*/ 289751 w 647985"/>
                <a:gd name="connsiteY29" fmla="*/ 262890 h 768668"/>
                <a:gd name="connsiteX30" fmla="*/ 268796 w 647985"/>
                <a:gd name="connsiteY30" fmla="*/ 254318 h 768668"/>
                <a:gd name="connsiteX31" fmla="*/ 244031 w 647985"/>
                <a:gd name="connsiteY31" fmla="*/ 262890 h 768668"/>
                <a:gd name="connsiteX32" fmla="*/ 224981 w 647985"/>
                <a:gd name="connsiteY32" fmla="*/ 243840 h 768668"/>
                <a:gd name="connsiteX33" fmla="*/ 233554 w 647985"/>
                <a:gd name="connsiteY33" fmla="*/ 219075 h 768668"/>
                <a:gd name="connsiteX34" fmla="*/ 224981 w 647985"/>
                <a:gd name="connsiteY34" fmla="*/ 198120 h 768668"/>
                <a:gd name="connsiteX35" fmla="*/ 201169 w 647985"/>
                <a:gd name="connsiteY35" fmla="*/ 186690 h 768668"/>
                <a:gd name="connsiteX36" fmla="*/ 201169 w 647985"/>
                <a:gd name="connsiteY36" fmla="*/ 160020 h 768668"/>
                <a:gd name="connsiteX37" fmla="*/ 224981 w 647985"/>
                <a:gd name="connsiteY37" fmla="*/ 148590 h 768668"/>
                <a:gd name="connsiteX38" fmla="*/ 233554 w 647985"/>
                <a:gd name="connsiteY38" fmla="*/ 127635 h 768668"/>
                <a:gd name="connsiteX39" fmla="*/ 225934 w 647985"/>
                <a:gd name="connsiteY39" fmla="*/ 102870 h 768668"/>
                <a:gd name="connsiteX40" fmla="*/ 244984 w 647985"/>
                <a:gd name="connsiteY40" fmla="*/ 83820 h 768668"/>
                <a:gd name="connsiteX41" fmla="*/ 269749 w 647985"/>
                <a:gd name="connsiteY41" fmla="*/ 92393 h 768668"/>
                <a:gd name="connsiteX42" fmla="*/ 290704 w 647985"/>
                <a:gd name="connsiteY42" fmla="*/ 83820 h 768668"/>
                <a:gd name="connsiteX43" fmla="*/ 302134 w 647985"/>
                <a:gd name="connsiteY43" fmla="*/ 60007 h 768668"/>
                <a:gd name="connsiteX44" fmla="*/ 328804 w 647985"/>
                <a:gd name="connsiteY44" fmla="*/ 60007 h 768668"/>
                <a:gd name="connsiteX45" fmla="*/ 340234 w 647985"/>
                <a:gd name="connsiteY45" fmla="*/ 82868 h 768668"/>
                <a:gd name="connsiteX46" fmla="*/ 361189 w 647985"/>
                <a:gd name="connsiteY46" fmla="*/ 91440 h 768668"/>
                <a:gd name="connsiteX47" fmla="*/ 385954 w 647985"/>
                <a:gd name="connsiteY47" fmla="*/ 82868 h 768668"/>
                <a:gd name="connsiteX48" fmla="*/ 405004 w 647985"/>
                <a:gd name="connsiteY48" fmla="*/ 101917 h 768668"/>
                <a:gd name="connsiteX49" fmla="*/ 396431 w 647985"/>
                <a:gd name="connsiteY49" fmla="*/ 126683 h 768668"/>
                <a:gd name="connsiteX50" fmla="*/ 405004 w 647985"/>
                <a:gd name="connsiteY50" fmla="*/ 147638 h 768668"/>
                <a:gd name="connsiteX51" fmla="*/ 428816 w 647985"/>
                <a:gd name="connsiteY51" fmla="*/ 159068 h 768668"/>
                <a:gd name="connsiteX52" fmla="*/ 428816 w 647985"/>
                <a:gd name="connsiteY52" fmla="*/ 187643 h 768668"/>
                <a:gd name="connsiteX53" fmla="*/ 638366 w 647985"/>
                <a:gd name="connsiteY53" fmla="*/ 416243 h 768668"/>
                <a:gd name="connsiteX54" fmla="*/ 308801 w 647985"/>
                <a:gd name="connsiteY54" fmla="*/ 381000 h 768668"/>
                <a:gd name="connsiteX55" fmla="*/ 284989 w 647985"/>
                <a:gd name="connsiteY55" fmla="*/ 392430 h 768668"/>
                <a:gd name="connsiteX56" fmla="*/ 276416 w 647985"/>
                <a:gd name="connsiteY56" fmla="*/ 413385 h 768668"/>
                <a:gd name="connsiteX57" fmla="*/ 219266 w 647985"/>
                <a:gd name="connsiteY57" fmla="*/ 457200 h 768668"/>
                <a:gd name="connsiteX58" fmla="*/ 208789 w 647985"/>
                <a:gd name="connsiteY58" fmla="*/ 480060 h 768668"/>
                <a:gd name="connsiteX59" fmla="*/ 182119 w 647985"/>
                <a:gd name="connsiteY59" fmla="*/ 480060 h 768668"/>
                <a:gd name="connsiteX60" fmla="*/ 170689 w 647985"/>
                <a:gd name="connsiteY60" fmla="*/ 456248 h 768668"/>
                <a:gd name="connsiteX61" fmla="*/ 124969 w 647985"/>
                <a:gd name="connsiteY61" fmla="*/ 455295 h 768668"/>
                <a:gd name="connsiteX62" fmla="*/ 105919 w 647985"/>
                <a:gd name="connsiteY62" fmla="*/ 436245 h 768668"/>
                <a:gd name="connsiteX63" fmla="*/ 114491 w 647985"/>
                <a:gd name="connsiteY63" fmla="*/ 411480 h 768668"/>
                <a:gd name="connsiteX64" fmla="*/ 105919 w 647985"/>
                <a:gd name="connsiteY64" fmla="*/ 390525 h 768668"/>
                <a:gd name="connsiteX65" fmla="*/ 82106 w 647985"/>
                <a:gd name="connsiteY65" fmla="*/ 379095 h 768668"/>
                <a:gd name="connsiteX66" fmla="*/ 82106 w 647985"/>
                <a:gd name="connsiteY66" fmla="*/ 352425 h 768668"/>
                <a:gd name="connsiteX67" fmla="*/ 114491 w 647985"/>
                <a:gd name="connsiteY67" fmla="*/ 320040 h 768668"/>
                <a:gd name="connsiteX68" fmla="*/ 105919 w 647985"/>
                <a:gd name="connsiteY68" fmla="*/ 295275 h 768668"/>
                <a:gd name="connsiteX69" fmla="*/ 124969 w 647985"/>
                <a:gd name="connsiteY69" fmla="*/ 276225 h 768668"/>
                <a:gd name="connsiteX70" fmla="*/ 262129 w 647985"/>
                <a:gd name="connsiteY70" fmla="*/ 367665 h 768668"/>
                <a:gd name="connsiteX0" fmla="*/ 308801 w 647985"/>
                <a:gd name="connsiteY0" fmla="*/ 381000 h 768668"/>
                <a:gd name="connsiteX1" fmla="*/ 285941 w 647985"/>
                <a:gd name="connsiteY1" fmla="*/ 340995 h 768668"/>
                <a:gd name="connsiteX2" fmla="*/ 308801 w 647985"/>
                <a:gd name="connsiteY2" fmla="*/ 381000 h 768668"/>
                <a:gd name="connsiteX3" fmla="*/ 308801 w 647985"/>
                <a:gd name="connsiteY3" fmla="*/ 381000 h 768668"/>
                <a:gd name="connsiteX4" fmla="*/ 638366 w 647985"/>
                <a:gd name="connsiteY4" fmla="*/ 416243 h 768668"/>
                <a:gd name="connsiteX5" fmla="*/ 572644 w 647985"/>
                <a:gd name="connsiteY5" fmla="*/ 301943 h 768668"/>
                <a:gd name="connsiteX6" fmla="*/ 572644 w 647985"/>
                <a:gd name="connsiteY6" fmla="*/ 297180 h 768668"/>
                <a:gd name="connsiteX7" fmla="*/ 432626 w 647985"/>
                <a:gd name="connsiteY7" fmla="*/ 40005 h 768668"/>
                <a:gd name="connsiteX8" fmla="*/ 140209 w 647985"/>
                <a:gd name="connsiteY8" fmla="*/ 40005 h 768668"/>
                <a:gd name="connsiteX9" fmla="*/ 191 w 647985"/>
                <a:gd name="connsiteY9" fmla="*/ 297180 h 768668"/>
                <a:gd name="connsiteX10" fmla="*/ 112586 w 647985"/>
                <a:gd name="connsiteY10" fmla="*/ 527685 h 768668"/>
                <a:gd name="connsiteX11" fmla="*/ 112586 w 647985"/>
                <a:gd name="connsiteY11" fmla="*/ 768668 h 768668"/>
                <a:gd name="connsiteX12" fmla="*/ 413576 w 647985"/>
                <a:gd name="connsiteY12" fmla="*/ 768668 h 768668"/>
                <a:gd name="connsiteX13" fmla="*/ 413576 w 647985"/>
                <a:gd name="connsiteY13" fmla="*/ 654368 h 768668"/>
                <a:gd name="connsiteX14" fmla="*/ 460249 w 647985"/>
                <a:gd name="connsiteY14" fmla="*/ 654368 h 768668"/>
                <a:gd name="connsiteX15" fmla="*/ 540259 w 647985"/>
                <a:gd name="connsiteY15" fmla="*/ 621030 h 768668"/>
                <a:gd name="connsiteX16" fmla="*/ 572644 w 647985"/>
                <a:gd name="connsiteY16" fmla="*/ 540068 h 768668"/>
                <a:gd name="connsiteX17" fmla="*/ 572644 w 647985"/>
                <a:gd name="connsiteY17" fmla="*/ 482918 h 768668"/>
                <a:gd name="connsiteX18" fmla="*/ 614554 w 647985"/>
                <a:gd name="connsiteY18" fmla="*/ 482918 h 768668"/>
                <a:gd name="connsiteX19" fmla="*/ 638366 w 647985"/>
                <a:gd name="connsiteY19" fmla="*/ 416243 h 768668"/>
                <a:gd name="connsiteX20" fmla="*/ 405004 w 647985"/>
                <a:gd name="connsiteY20" fmla="*/ 199073 h 768668"/>
                <a:gd name="connsiteX21" fmla="*/ 395479 w 647985"/>
                <a:gd name="connsiteY21" fmla="*/ 220028 h 768668"/>
                <a:gd name="connsiteX22" fmla="*/ 404051 w 647985"/>
                <a:gd name="connsiteY22" fmla="*/ 244793 h 768668"/>
                <a:gd name="connsiteX23" fmla="*/ 385001 w 647985"/>
                <a:gd name="connsiteY23" fmla="*/ 263843 h 768668"/>
                <a:gd name="connsiteX24" fmla="*/ 360236 w 647985"/>
                <a:gd name="connsiteY24" fmla="*/ 255270 h 768668"/>
                <a:gd name="connsiteX25" fmla="*/ 339281 w 647985"/>
                <a:gd name="connsiteY25" fmla="*/ 263843 h 768668"/>
                <a:gd name="connsiteX26" fmla="*/ 327851 w 647985"/>
                <a:gd name="connsiteY26" fmla="*/ 286703 h 768668"/>
                <a:gd name="connsiteX27" fmla="*/ 301181 w 647985"/>
                <a:gd name="connsiteY27" fmla="*/ 286703 h 768668"/>
                <a:gd name="connsiteX28" fmla="*/ 289751 w 647985"/>
                <a:gd name="connsiteY28" fmla="*/ 262890 h 768668"/>
                <a:gd name="connsiteX29" fmla="*/ 268796 w 647985"/>
                <a:gd name="connsiteY29" fmla="*/ 254318 h 768668"/>
                <a:gd name="connsiteX30" fmla="*/ 244031 w 647985"/>
                <a:gd name="connsiteY30" fmla="*/ 262890 h 768668"/>
                <a:gd name="connsiteX31" fmla="*/ 224981 w 647985"/>
                <a:gd name="connsiteY31" fmla="*/ 243840 h 768668"/>
                <a:gd name="connsiteX32" fmla="*/ 233554 w 647985"/>
                <a:gd name="connsiteY32" fmla="*/ 219075 h 768668"/>
                <a:gd name="connsiteX33" fmla="*/ 224981 w 647985"/>
                <a:gd name="connsiteY33" fmla="*/ 198120 h 768668"/>
                <a:gd name="connsiteX34" fmla="*/ 201169 w 647985"/>
                <a:gd name="connsiteY34" fmla="*/ 186690 h 768668"/>
                <a:gd name="connsiteX35" fmla="*/ 201169 w 647985"/>
                <a:gd name="connsiteY35" fmla="*/ 160020 h 768668"/>
                <a:gd name="connsiteX36" fmla="*/ 224981 w 647985"/>
                <a:gd name="connsiteY36" fmla="*/ 148590 h 768668"/>
                <a:gd name="connsiteX37" fmla="*/ 233554 w 647985"/>
                <a:gd name="connsiteY37" fmla="*/ 127635 h 768668"/>
                <a:gd name="connsiteX38" fmla="*/ 225934 w 647985"/>
                <a:gd name="connsiteY38" fmla="*/ 102870 h 768668"/>
                <a:gd name="connsiteX39" fmla="*/ 244984 w 647985"/>
                <a:gd name="connsiteY39" fmla="*/ 83820 h 768668"/>
                <a:gd name="connsiteX40" fmla="*/ 269749 w 647985"/>
                <a:gd name="connsiteY40" fmla="*/ 92393 h 768668"/>
                <a:gd name="connsiteX41" fmla="*/ 290704 w 647985"/>
                <a:gd name="connsiteY41" fmla="*/ 83820 h 768668"/>
                <a:gd name="connsiteX42" fmla="*/ 302134 w 647985"/>
                <a:gd name="connsiteY42" fmla="*/ 60007 h 768668"/>
                <a:gd name="connsiteX43" fmla="*/ 328804 w 647985"/>
                <a:gd name="connsiteY43" fmla="*/ 60007 h 768668"/>
                <a:gd name="connsiteX44" fmla="*/ 340234 w 647985"/>
                <a:gd name="connsiteY44" fmla="*/ 82868 h 768668"/>
                <a:gd name="connsiteX45" fmla="*/ 361189 w 647985"/>
                <a:gd name="connsiteY45" fmla="*/ 91440 h 768668"/>
                <a:gd name="connsiteX46" fmla="*/ 385954 w 647985"/>
                <a:gd name="connsiteY46" fmla="*/ 82868 h 768668"/>
                <a:gd name="connsiteX47" fmla="*/ 405004 w 647985"/>
                <a:gd name="connsiteY47" fmla="*/ 101917 h 768668"/>
                <a:gd name="connsiteX48" fmla="*/ 396431 w 647985"/>
                <a:gd name="connsiteY48" fmla="*/ 126683 h 768668"/>
                <a:gd name="connsiteX49" fmla="*/ 405004 w 647985"/>
                <a:gd name="connsiteY49" fmla="*/ 147638 h 768668"/>
                <a:gd name="connsiteX50" fmla="*/ 428816 w 647985"/>
                <a:gd name="connsiteY50" fmla="*/ 159068 h 768668"/>
                <a:gd name="connsiteX51" fmla="*/ 428816 w 647985"/>
                <a:gd name="connsiteY51" fmla="*/ 187643 h 768668"/>
                <a:gd name="connsiteX52" fmla="*/ 638366 w 647985"/>
                <a:gd name="connsiteY52" fmla="*/ 416243 h 768668"/>
                <a:gd name="connsiteX53" fmla="*/ 308801 w 647985"/>
                <a:gd name="connsiteY53" fmla="*/ 381000 h 768668"/>
                <a:gd name="connsiteX54" fmla="*/ 284989 w 647985"/>
                <a:gd name="connsiteY54" fmla="*/ 392430 h 768668"/>
                <a:gd name="connsiteX55" fmla="*/ 276416 w 647985"/>
                <a:gd name="connsiteY55" fmla="*/ 413385 h 768668"/>
                <a:gd name="connsiteX56" fmla="*/ 219266 w 647985"/>
                <a:gd name="connsiteY56" fmla="*/ 457200 h 768668"/>
                <a:gd name="connsiteX57" fmla="*/ 208789 w 647985"/>
                <a:gd name="connsiteY57" fmla="*/ 480060 h 768668"/>
                <a:gd name="connsiteX58" fmla="*/ 182119 w 647985"/>
                <a:gd name="connsiteY58" fmla="*/ 480060 h 768668"/>
                <a:gd name="connsiteX59" fmla="*/ 170689 w 647985"/>
                <a:gd name="connsiteY59" fmla="*/ 456248 h 768668"/>
                <a:gd name="connsiteX60" fmla="*/ 124969 w 647985"/>
                <a:gd name="connsiteY60" fmla="*/ 455295 h 768668"/>
                <a:gd name="connsiteX61" fmla="*/ 105919 w 647985"/>
                <a:gd name="connsiteY61" fmla="*/ 436245 h 768668"/>
                <a:gd name="connsiteX62" fmla="*/ 114491 w 647985"/>
                <a:gd name="connsiteY62" fmla="*/ 411480 h 768668"/>
                <a:gd name="connsiteX63" fmla="*/ 105919 w 647985"/>
                <a:gd name="connsiteY63" fmla="*/ 390525 h 768668"/>
                <a:gd name="connsiteX64" fmla="*/ 82106 w 647985"/>
                <a:gd name="connsiteY64" fmla="*/ 379095 h 768668"/>
                <a:gd name="connsiteX65" fmla="*/ 82106 w 647985"/>
                <a:gd name="connsiteY65" fmla="*/ 352425 h 768668"/>
                <a:gd name="connsiteX66" fmla="*/ 114491 w 647985"/>
                <a:gd name="connsiteY66" fmla="*/ 320040 h 768668"/>
                <a:gd name="connsiteX67" fmla="*/ 105919 w 647985"/>
                <a:gd name="connsiteY67" fmla="*/ 295275 h 768668"/>
                <a:gd name="connsiteX68" fmla="*/ 124969 w 647985"/>
                <a:gd name="connsiteY68" fmla="*/ 276225 h 768668"/>
                <a:gd name="connsiteX69" fmla="*/ 262129 w 647985"/>
                <a:gd name="connsiteY69"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405004 w 647985"/>
                <a:gd name="connsiteY19" fmla="*/ 199073 h 768668"/>
                <a:gd name="connsiteX20" fmla="*/ 395479 w 647985"/>
                <a:gd name="connsiteY20" fmla="*/ 220028 h 768668"/>
                <a:gd name="connsiteX21" fmla="*/ 404051 w 647985"/>
                <a:gd name="connsiteY21" fmla="*/ 244793 h 768668"/>
                <a:gd name="connsiteX22" fmla="*/ 385001 w 647985"/>
                <a:gd name="connsiteY22" fmla="*/ 263843 h 768668"/>
                <a:gd name="connsiteX23" fmla="*/ 360236 w 647985"/>
                <a:gd name="connsiteY23" fmla="*/ 255270 h 768668"/>
                <a:gd name="connsiteX24" fmla="*/ 339281 w 647985"/>
                <a:gd name="connsiteY24" fmla="*/ 263843 h 768668"/>
                <a:gd name="connsiteX25" fmla="*/ 327851 w 647985"/>
                <a:gd name="connsiteY25" fmla="*/ 286703 h 768668"/>
                <a:gd name="connsiteX26" fmla="*/ 301181 w 647985"/>
                <a:gd name="connsiteY26" fmla="*/ 286703 h 768668"/>
                <a:gd name="connsiteX27" fmla="*/ 289751 w 647985"/>
                <a:gd name="connsiteY27" fmla="*/ 262890 h 768668"/>
                <a:gd name="connsiteX28" fmla="*/ 268796 w 647985"/>
                <a:gd name="connsiteY28" fmla="*/ 254318 h 768668"/>
                <a:gd name="connsiteX29" fmla="*/ 244031 w 647985"/>
                <a:gd name="connsiteY29" fmla="*/ 262890 h 768668"/>
                <a:gd name="connsiteX30" fmla="*/ 224981 w 647985"/>
                <a:gd name="connsiteY30" fmla="*/ 243840 h 768668"/>
                <a:gd name="connsiteX31" fmla="*/ 233554 w 647985"/>
                <a:gd name="connsiteY31" fmla="*/ 219075 h 768668"/>
                <a:gd name="connsiteX32" fmla="*/ 224981 w 647985"/>
                <a:gd name="connsiteY32" fmla="*/ 198120 h 768668"/>
                <a:gd name="connsiteX33" fmla="*/ 201169 w 647985"/>
                <a:gd name="connsiteY33" fmla="*/ 186690 h 768668"/>
                <a:gd name="connsiteX34" fmla="*/ 201169 w 647985"/>
                <a:gd name="connsiteY34" fmla="*/ 160020 h 768668"/>
                <a:gd name="connsiteX35" fmla="*/ 224981 w 647985"/>
                <a:gd name="connsiteY35" fmla="*/ 148590 h 768668"/>
                <a:gd name="connsiteX36" fmla="*/ 233554 w 647985"/>
                <a:gd name="connsiteY36" fmla="*/ 127635 h 768668"/>
                <a:gd name="connsiteX37" fmla="*/ 225934 w 647985"/>
                <a:gd name="connsiteY37" fmla="*/ 102870 h 768668"/>
                <a:gd name="connsiteX38" fmla="*/ 244984 w 647985"/>
                <a:gd name="connsiteY38" fmla="*/ 83820 h 768668"/>
                <a:gd name="connsiteX39" fmla="*/ 269749 w 647985"/>
                <a:gd name="connsiteY39" fmla="*/ 92393 h 768668"/>
                <a:gd name="connsiteX40" fmla="*/ 290704 w 647985"/>
                <a:gd name="connsiteY40" fmla="*/ 83820 h 768668"/>
                <a:gd name="connsiteX41" fmla="*/ 302134 w 647985"/>
                <a:gd name="connsiteY41" fmla="*/ 60007 h 768668"/>
                <a:gd name="connsiteX42" fmla="*/ 328804 w 647985"/>
                <a:gd name="connsiteY42" fmla="*/ 60007 h 768668"/>
                <a:gd name="connsiteX43" fmla="*/ 340234 w 647985"/>
                <a:gd name="connsiteY43" fmla="*/ 82868 h 768668"/>
                <a:gd name="connsiteX44" fmla="*/ 361189 w 647985"/>
                <a:gd name="connsiteY44" fmla="*/ 91440 h 768668"/>
                <a:gd name="connsiteX45" fmla="*/ 385954 w 647985"/>
                <a:gd name="connsiteY45" fmla="*/ 82868 h 768668"/>
                <a:gd name="connsiteX46" fmla="*/ 405004 w 647985"/>
                <a:gd name="connsiteY46" fmla="*/ 101917 h 768668"/>
                <a:gd name="connsiteX47" fmla="*/ 396431 w 647985"/>
                <a:gd name="connsiteY47" fmla="*/ 126683 h 768668"/>
                <a:gd name="connsiteX48" fmla="*/ 405004 w 647985"/>
                <a:gd name="connsiteY48" fmla="*/ 147638 h 768668"/>
                <a:gd name="connsiteX49" fmla="*/ 428816 w 647985"/>
                <a:gd name="connsiteY49" fmla="*/ 159068 h 768668"/>
                <a:gd name="connsiteX50" fmla="*/ 428816 w 647985"/>
                <a:gd name="connsiteY50" fmla="*/ 187643 h 768668"/>
                <a:gd name="connsiteX51" fmla="*/ 638366 w 647985"/>
                <a:gd name="connsiteY51" fmla="*/ 416243 h 768668"/>
                <a:gd name="connsiteX52" fmla="*/ 308801 w 647985"/>
                <a:gd name="connsiteY52" fmla="*/ 381000 h 768668"/>
                <a:gd name="connsiteX53" fmla="*/ 284989 w 647985"/>
                <a:gd name="connsiteY53" fmla="*/ 392430 h 768668"/>
                <a:gd name="connsiteX54" fmla="*/ 276416 w 647985"/>
                <a:gd name="connsiteY54" fmla="*/ 413385 h 768668"/>
                <a:gd name="connsiteX55" fmla="*/ 219266 w 647985"/>
                <a:gd name="connsiteY55" fmla="*/ 457200 h 768668"/>
                <a:gd name="connsiteX56" fmla="*/ 208789 w 647985"/>
                <a:gd name="connsiteY56" fmla="*/ 480060 h 768668"/>
                <a:gd name="connsiteX57" fmla="*/ 182119 w 647985"/>
                <a:gd name="connsiteY57" fmla="*/ 480060 h 768668"/>
                <a:gd name="connsiteX58" fmla="*/ 170689 w 647985"/>
                <a:gd name="connsiteY58" fmla="*/ 456248 h 768668"/>
                <a:gd name="connsiteX59" fmla="*/ 124969 w 647985"/>
                <a:gd name="connsiteY59" fmla="*/ 455295 h 768668"/>
                <a:gd name="connsiteX60" fmla="*/ 105919 w 647985"/>
                <a:gd name="connsiteY60" fmla="*/ 436245 h 768668"/>
                <a:gd name="connsiteX61" fmla="*/ 114491 w 647985"/>
                <a:gd name="connsiteY61" fmla="*/ 411480 h 768668"/>
                <a:gd name="connsiteX62" fmla="*/ 105919 w 647985"/>
                <a:gd name="connsiteY62" fmla="*/ 390525 h 768668"/>
                <a:gd name="connsiteX63" fmla="*/ 82106 w 647985"/>
                <a:gd name="connsiteY63" fmla="*/ 379095 h 768668"/>
                <a:gd name="connsiteX64" fmla="*/ 82106 w 647985"/>
                <a:gd name="connsiteY64" fmla="*/ 352425 h 768668"/>
                <a:gd name="connsiteX65" fmla="*/ 114491 w 647985"/>
                <a:gd name="connsiteY65" fmla="*/ 320040 h 768668"/>
                <a:gd name="connsiteX66" fmla="*/ 105919 w 647985"/>
                <a:gd name="connsiteY66" fmla="*/ 295275 h 768668"/>
                <a:gd name="connsiteX67" fmla="*/ 124969 w 647985"/>
                <a:gd name="connsiteY67" fmla="*/ 276225 h 768668"/>
                <a:gd name="connsiteX68" fmla="*/ 262129 w 647985"/>
                <a:gd name="connsiteY68"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405004 w 647985"/>
                <a:gd name="connsiteY19" fmla="*/ 199073 h 768668"/>
                <a:gd name="connsiteX20" fmla="*/ 395479 w 647985"/>
                <a:gd name="connsiteY20" fmla="*/ 220028 h 768668"/>
                <a:gd name="connsiteX21" fmla="*/ 404051 w 647985"/>
                <a:gd name="connsiteY21" fmla="*/ 244793 h 768668"/>
                <a:gd name="connsiteX22" fmla="*/ 385001 w 647985"/>
                <a:gd name="connsiteY22" fmla="*/ 263843 h 768668"/>
                <a:gd name="connsiteX23" fmla="*/ 360236 w 647985"/>
                <a:gd name="connsiteY23" fmla="*/ 255270 h 768668"/>
                <a:gd name="connsiteX24" fmla="*/ 339281 w 647985"/>
                <a:gd name="connsiteY24" fmla="*/ 263843 h 768668"/>
                <a:gd name="connsiteX25" fmla="*/ 327851 w 647985"/>
                <a:gd name="connsiteY25" fmla="*/ 286703 h 768668"/>
                <a:gd name="connsiteX26" fmla="*/ 301181 w 647985"/>
                <a:gd name="connsiteY26" fmla="*/ 286703 h 768668"/>
                <a:gd name="connsiteX27" fmla="*/ 289751 w 647985"/>
                <a:gd name="connsiteY27" fmla="*/ 262890 h 768668"/>
                <a:gd name="connsiteX28" fmla="*/ 268796 w 647985"/>
                <a:gd name="connsiteY28" fmla="*/ 254318 h 768668"/>
                <a:gd name="connsiteX29" fmla="*/ 244031 w 647985"/>
                <a:gd name="connsiteY29" fmla="*/ 262890 h 768668"/>
                <a:gd name="connsiteX30" fmla="*/ 224981 w 647985"/>
                <a:gd name="connsiteY30" fmla="*/ 243840 h 768668"/>
                <a:gd name="connsiteX31" fmla="*/ 233554 w 647985"/>
                <a:gd name="connsiteY31" fmla="*/ 219075 h 768668"/>
                <a:gd name="connsiteX32" fmla="*/ 224981 w 647985"/>
                <a:gd name="connsiteY32" fmla="*/ 198120 h 768668"/>
                <a:gd name="connsiteX33" fmla="*/ 201169 w 647985"/>
                <a:gd name="connsiteY33" fmla="*/ 186690 h 768668"/>
                <a:gd name="connsiteX34" fmla="*/ 201169 w 647985"/>
                <a:gd name="connsiteY34" fmla="*/ 160020 h 768668"/>
                <a:gd name="connsiteX35" fmla="*/ 224981 w 647985"/>
                <a:gd name="connsiteY35" fmla="*/ 148590 h 768668"/>
                <a:gd name="connsiteX36" fmla="*/ 233554 w 647985"/>
                <a:gd name="connsiteY36" fmla="*/ 127635 h 768668"/>
                <a:gd name="connsiteX37" fmla="*/ 225934 w 647985"/>
                <a:gd name="connsiteY37" fmla="*/ 102870 h 768668"/>
                <a:gd name="connsiteX38" fmla="*/ 244984 w 647985"/>
                <a:gd name="connsiteY38" fmla="*/ 83820 h 768668"/>
                <a:gd name="connsiteX39" fmla="*/ 269749 w 647985"/>
                <a:gd name="connsiteY39" fmla="*/ 92393 h 768668"/>
                <a:gd name="connsiteX40" fmla="*/ 290704 w 647985"/>
                <a:gd name="connsiteY40" fmla="*/ 83820 h 768668"/>
                <a:gd name="connsiteX41" fmla="*/ 302134 w 647985"/>
                <a:gd name="connsiteY41" fmla="*/ 60007 h 768668"/>
                <a:gd name="connsiteX42" fmla="*/ 328804 w 647985"/>
                <a:gd name="connsiteY42" fmla="*/ 60007 h 768668"/>
                <a:gd name="connsiteX43" fmla="*/ 340234 w 647985"/>
                <a:gd name="connsiteY43" fmla="*/ 82868 h 768668"/>
                <a:gd name="connsiteX44" fmla="*/ 361189 w 647985"/>
                <a:gd name="connsiteY44" fmla="*/ 91440 h 768668"/>
                <a:gd name="connsiteX45" fmla="*/ 385954 w 647985"/>
                <a:gd name="connsiteY45" fmla="*/ 82868 h 768668"/>
                <a:gd name="connsiteX46" fmla="*/ 405004 w 647985"/>
                <a:gd name="connsiteY46" fmla="*/ 101917 h 768668"/>
                <a:gd name="connsiteX47" fmla="*/ 396431 w 647985"/>
                <a:gd name="connsiteY47" fmla="*/ 126683 h 768668"/>
                <a:gd name="connsiteX48" fmla="*/ 405004 w 647985"/>
                <a:gd name="connsiteY48" fmla="*/ 147638 h 768668"/>
                <a:gd name="connsiteX49" fmla="*/ 428816 w 647985"/>
                <a:gd name="connsiteY49" fmla="*/ 159068 h 768668"/>
                <a:gd name="connsiteX50" fmla="*/ 638366 w 647985"/>
                <a:gd name="connsiteY50" fmla="*/ 416243 h 768668"/>
                <a:gd name="connsiteX51" fmla="*/ 308801 w 647985"/>
                <a:gd name="connsiteY51" fmla="*/ 381000 h 768668"/>
                <a:gd name="connsiteX52" fmla="*/ 284989 w 647985"/>
                <a:gd name="connsiteY52" fmla="*/ 392430 h 768668"/>
                <a:gd name="connsiteX53" fmla="*/ 276416 w 647985"/>
                <a:gd name="connsiteY53" fmla="*/ 413385 h 768668"/>
                <a:gd name="connsiteX54" fmla="*/ 219266 w 647985"/>
                <a:gd name="connsiteY54" fmla="*/ 457200 h 768668"/>
                <a:gd name="connsiteX55" fmla="*/ 208789 w 647985"/>
                <a:gd name="connsiteY55" fmla="*/ 480060 h 768668"/>
                <a:gd name="connsiteX56" fmla="*/ 182119 w 647985"/>
                <a:gd name="connsiteY56" fmla="*/ 480060 h 768668"/>
                <a:gd name="connsiteX57" fmla="*/ 170689 w 647985"/>
                <a:gd name="connsiteY57" fmla="*/ 456248 h 768668"/>
                <a:gd name="connsiteX58" fmla="*/ 124969 w 647985"/>
                <a:gd name="connsiteY58" fmla="*/ 455295 h 768668"/>
                <a:gd name="connsiteX59" fmla="*/ 105919 w 647985"/>
                <a:gd name="connsiteY59" fmla="*/ 436245 h 768668"/>
                <a:gd name="connsiteX60" fmla="*/ 114491 w 647985"/>
                <a:gd name="connsiteY60" fmla="*/ 411480 h 768668"/>
                <a:gd name="connsiteX61" fmla="*/ 105919 w 647985"/>
                <a:gd name="connsiteY61" fmla="*/ 390525 h 768668"/>
                <a:gd name="connsiteX62" fmla="*/ 82106 w 647985"/>
                <a:gd name="connsiteY62" fmla="*/ 379095 h 768668"/>
                <a:gd name="connsiteX63" fmla="*/ 82106 w 647985"/>
                <a:gd name="connsiteY63" fmla="*/ 352425 h 768668"/>
                <a:gd name="connsiteX64" fmla="*/ 114491 w 647985"/>
                <a:gd name="connsiteY64" fmla="*/ 320040 h 768668"/>
                <a:gd name="connsiteX65" fmla="*/ 105919 w 647985"/>
                <a:gd name="connsiteY65" fmla="*/ 295275 h 768668"/>
                <a:gd name="connsiteX66" fmla="*/ 124969 w 647985"/>
                <a:gd name="connsiteY66" fmla="*/ 276225 h 768668"/>
                <a:gd name="connsiteX67" fmla="*/ 262129 w 647985"/>
                <a:gd name="connsiteY67"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404051 w 647985"/>
                <a:gd name="connsiteY20" fmla="*/ 244793 h 768668"/>
                <a:gd name="connsiteX21" fmla="*/ 385001 w 647985"/>
                <a:gd name="connsiteY21" fmla="*/ 263843 h 768668"/>
                <a:gd name="connsiteX22" fmla="*/ 360236 w 647985"/>
                <a:gd name="connsiteY22" fmla="*/ 255270 h 768668"/>
                <a:gd name="connsiteX23" fmla="*/ 339281 w 647985"/>
                <a:gd name="connsiteY23" fmla="*/ 263843 h 768668"/>
                <a:gd name="connsiteX24" fmla="*/ 327851 w 647985"/>
                <a:gd name="connsiteY24" fmla="*/ 286703 h 768668"/>
                <a:gd name="connsiteX25" fmla="*/ 301181 w 647985"/>
                <a:gd name="connsiteY25" fmla="*/ 286703 h 768668"/>
                <a:gd name="connsiteX26" fmla="*/ 289751 w 647985"/>
                <a:gd name="connsiteY26" fmla="*/ 262890 h 768668"/>
                <a:gd name="connsiteX27" fmla="*/ 268796 w 647985"/>
                <a:gd name="connsiteY27" fmla="*/ 254318 h 768668"/>
                <a:gd name="connsiteX28" fmla="*/ 244031 w 647985"/>
                <a:gd name="connsiteY28" fmla="*/ 262890 h 768668"/>
                <a:gd name="connsiteX29" fmla="*/ 224981 w 647985"/>
                <a:gd name="connsiteY29" fmla="*/ 243840 h 768668"/>
                <a:gd name="connsiteX30" fmla="*/ 233554 w 647985"/>
                <a:gd name="connsiteY30" fmla="*/ 219075 h 768668"/>
                <a:gd name="connsiteX31" fmla="*/ 224981 w 647985"/>
                <a:gd name="connsiteY31" fmla="*/ 198120 h 768668"/>
                <a:gd name="connsiteX32" fmla="*/ 201169 w 647985"/>
                <a:gd name="connsiteY32" fmla="*/ 186690 h 768668"/>
                <a:gd name="connsiteX33" fmla="*/ 201169 w 647985"/>
                <a:gd name="connsiteY33" fmla="*/ 160020 h 768668"/>
                <a:gd name="connsiteX34" fmla="*/ 224981 w 647985"/>
                <a:gd name="connsiteY34" fmla="*/ 148590 h 768668"/>
                <a:gd name="connsiteX35" fmla="*/ 233554 w 647985"/>
                <a:gd name="connsiteY35" fmla="*/ 127635 h 768668"/>
                <a:gd name="connsiteX36" fmla="*/ 225934 w 647985"/>
                <a:gd name="connsiteY36" fmla="*/ 102870 h 768668"/>
                <a:gd name="connsiteX37" fmla="*/ 244984 w 647985"/>
                <a:gd name="connsiteY37" fmla="*/ 83820 h 768668"/>
                <a:gd name="connsiteX38" fmla="*/ 269749 w 647985"/>
                <a:gd name="connsiteY38" fmla="*/ 92393 h 768668"/>
                <a:gd name="connsiteX39" fmla="*/ 290704 w 647985"/>
                <a:gd name="connsiteY39" fmla="*/ 83820 h 768668"/>
                <a:gd name="connsiteX40" fmla="*/ 302134 w 647985"/>
                <a:gd name="connsiteY40" fmla="*/ 60007 h 768668"/>
                <a:gd name="connsiteX41" fmla="*/ 328804 w 647985"/>
                <a:gd name="connsiteY41" fmla="*/ 60007 h 768668"/>
                <a:gd name="connsiteX42" fmla="*/ 340234 w 647985"/>
                <a:gd name="connsiteY42" fmla="*/ 82868 h 768668"/>
                <a:gd name="connsiteX43" fmla="*/ 361189 w 647985"/>
                <a:gd name="connsiteY43" fmla="*/ 91440 h 768668"/>
                <a:gd name="connsiteX44" fmla="*/ 385954 w 647985"/>
                <a:gd name="connsiteY44" fmla="*/ 82868 h 768668"/>
                <a:gd name="connsiteX45" fmla="*/ 405004 w 647985"/>
                <a:gd name="connsiteY45" fmla="*/ 101917 h 768668"/>
                <a:gd name="connsiteX46" fmla="*/ 396431 w 647985"/>
                <a:gd name="connsiteY46" fmla="*/ 126683 h 768668"/>
                <a:gd name="connsiteX47" fmla="*/ 405004 w 647985"/>
                <a:gd name="connsiteY47" fmla="*/ 147638 h 768668"/>
                <a:gd name="connsiteX48" fmla="*/ 428816 w 647985"/>
                <a:gd name="connsiteY48" fmla="*/ 159068 h 768668"/>
                <a:gd name="connsiteX49" fmla="*/ 638366 w 647985"/>
                <a:gd name="connsiteY49" fmla="*/ 416243 h 768668"/>
                <a:gd name="connsiteX50" fmla="*/ 308801 w 647985"/>
                <a:gd name="connsiteY50" fmla="*/ 381000 h 768668"/>
                <a:gd name="connsiteX51" fmla="*/ 284989 w 647985"/>
                <a:gd name="connsiteY51" fmla="*/ 392430 h 768668"/>
                <a:gd name="connsiteX52" fmla="*/ 276416 w 647985"/>
                <a:gd name="connsiteY52" fmla="*/ 413385 h 768668"/>
                <a:gd name="connsiteX53" fmla="*/ 219266 w 647985"/>
                <a:gd name="connsiteY53" fmla="*/ 457200 h 768668"/>
                <a:gd name="connsiteX54" fmla="*/ 208789 w 647985"/>
                <a:gd name="connsiteY54" fmla="*/ 480060 h 768668"/>
                <a:gd name="connsiteX55" fmla="*/ 182119 w 647985"/>
                <a:gd name="connsiteY55" fmla="*/ 480060 h 768668"/>
                <a:gd name="connsiteX56" fmla="*/ 170689 w 647985"/>
                <a:gd name="connsiteY56" fmla="*/ 456248 h 768668"/>
                <a:gd name="connsiteX57" fmla="*/ 124969 w 647985"/>
                <a:gd name="connsiteY57" fmla="*/ 455295 h 768668"/>
                <a:gd name="connsiteX58" fmla="*/ 105919 w 647985"/>
                <a:gd name="connsiteY58" fmla="*/ 436245 h 768668"/>
                <a:gd name="connsiteX59" fmla="*/ 114491 w 647985"/>
                <a:gd name="connsiteY59" fmla="*/ 411480 h 768668"/>
                <a:gd name="connsiteX60" fmla="*/ 105919 w 647985"/>
                <a:gd name="connsiteY60" fmla="*/ 390525 h 768668"/>
                <a:gd name="connsiteX61" fmla="*/ 82106 w 647985"/>
                <a:gd name="connsiteY61" fmla="*/ 379095 h 768668"/>
                <a:gd name="connsiteX62" fmla="*/ 82106 w 647985"/>
                <a:gd name="connsiteY62" fmla="*/ 352425 h 768668"/>
                <a:gd name="connsiteX63" fmla="*/ 114491 w 647985"/>
                <a:gd name="connsiteY63" fmla="*/ 320040 h 768668"/>
                <a:gd name="connsiteX64" fmla="*/ 105919 w 647985"/>
                <a:gd name="connsiteY64" fmla="*/ 295275 h 768668"/>
                <a:gd name="connsiteX65" fmla="*/ 124969 w 647985"/>
                <a:gd name="connsiteY65" fmla="*/ 276225 h 768668"/>
                <a:gd name="connsiteX66" fmla="*/ 262129 w 647985"/>
                <a:gd name="connsiteY66"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404051 w 647985"/>
                <a:gd name="connsiteY20" fmla="*/ 244793 h 768668"/>
                <a:gd name="connsiteX21" fmla="*/ 385001 w 647985"/>
                <a:gd name="connsiteY21" fmla="*/ 263843 h 768668"/>
                <a:gd name="connsiteX22" fmla="*/ 360236 w 647985"/>
                <a:gd name="connsiteY22" fmla="*/ 255270 h 768668"/>
                <a:gd name="connsiteX23" fmla="*/ 339281 w 647985"/>
                <a:gd name="connsiteY23" fmla="*/ 263843 h 768668"/>
                <a:gd name="connsiteX24" fmla="*/ 327851 w 647985"/>
                <a:gd name="connsiteY24" fmla="*/ 286703 h 768668"/>
                <a:gd name="connsiteX25" fmla="*/ 301181 w 647985"/>
                <a:gd name="connsiteY25" fmla="*/ 286703 h 768668"/>
                <a:gd name="connsiteX26" fmla="*/ 289751 w 647985"/>
                <a:gd name="connsiteY26" fmla="*/ 262890 h 768668"/>
                <a:gd name="connsiteX27" fmla="*/ 268796 w 647985"/>
                <a:gd name="connsiteY27" fmla="*/ 254318 h 768668"/>
                <a:gd name="connsiteX28" fmla="*/ 244031 w 647985"/>
                <a:gd name="connsiteY28" fmla="*/ 262890 h 768668"/>
                <a:gd name="connsiteX29" fmla="*/ 224981 w 647985"/>
                <a:gd name="connsiteY29" fmla="*/ 243840 h 768668"/>
                <a:gd name="connsiteX30" fmla="*/ 224981 w 647985"/>
                <a:gd name="connsiteY30" fmla="*/ 198120 h 768668"/>
                <a:gd name="connsiteX31" fmla="*/ 201169 w 647985"/>
                <a:gd name="connsiteY31" fmla="*/ 186690 h 768668"/>
                <a:gd name="connsiteX32" fmla="*/ 201169 w 647985"/>
                <a:gd name="connsiteY32" fmla="*/ 160020 h 768668"/>
                <a:gd name="connsiteX33" fmla="*/ 224981 w 647985"/>
                <a:gd name="connsiteY33" fmla="*/ 148590 h 768668"/>
                <a:gd name="connsiteX34" fmla="*/ 233554 w 647985"/>
                <a:gd name="connsiteY34" fmla="*/ 127635 h 768668"/>
                <a:gd name="connsiteX35" fmla="*/ 225934 w 647985"/>
                <a:gd name="connsiteY35" fmla="*/ 102870 h 768668"/>
                <a:gd name="connsiteX36" fmla="*/ 244984 w 647985"/>
                <a:gd name="connsiteY36" fmla="*/ 83820 h 768668"/>
                <a:gd name="connsiteX37" fmla="*/ 269749 w 647985"/>
                <a:gd name="connsiteY37" fmla="*/ 92393 h 768668"/>
                <a:gd name="connsiteX38" fmla="*/ 290704 w 647985"/>
                <a:gd name="connsiteY38" fmla="*/ 83820 h 768668"/>
                <a:gd name="connsiteX39" fmla="*/ 302134 w 647985"/>
                <a:gd name="connsiteY39" fmla="*/ 60007 h 768668"/>
                <a:gd name="connsiteX40" fmla="*/ 328804 w 647985"/>
                <a:gd name="connsiteY40" fmla="*/ 60007 h 768668"/>
                <a:gd name="connsiteX41" fmla="*/ 340234 w 647985"/>
                <a:gd name="connsiteY41" fmla="*/ 82868 h 768668"/>
                <a:gd name="connsiteX42" fmla="*/ 361189 w 647985"/>
                <a:gd name="connsiteY42" fmla="*/ 91440 h 768668"/>
                <a:gd name="connsiteX43" fmla="*/ 385954 w 647985"/>
                <a:gd name="connsiteY43" fmla="*/ 82868 h 768668"/>
                <a:gd name="connsiteX44" fmla="*/ 405004 w 647985"/>
                <a:gd name="connsiteY44" fmla="*/ 101917 h 768668"/>
                <a:gd name="connsiteX45" fmla="*/ 396431 w 647985"/>
                <a:gd name="connsiteY45" fmla="*/ 126683 h 768668"/>
                <a:gd name="connsiteX46" fmla="*/ 405004 w 647985"/>
                <a:gd name="connsiteY46" fmla="*/ 147638 h 768668"/>
                <a:gd name="connsiteX47" fmla="*/ 428816 w 647985"/>
                <a:gd name="connsiteY47" fmla="*/ 159068 h 768668"/>
                <a:gd name="connsiteX48" fmla="*/ 638366 w 647985"/>
                <a:gd name="connsiteY48" fmla="*/ 416243 h 768668"/>
                <a:gd name="connsiteX49" fmla="*/ 308801 w 647985"/>
                <a:gd name="connsiteY49" fmla="*/ 381000 h 768668"/>
                <a:gd name="connsiteX50" fmla="*/ 284989 w 647985"/>
                <a:gd name="connsiteY50" fmla="*/ 392430 h 768668"/>
                <a:gd name="connsiteX51" fmla="*/ 276416 w 647985"/>
                <a:gd name="connsiteY51" fmla="*/ 413385 h 768668"/>
                <a:gd name="connsiteX52" fmla="*/ 219266 w 647985"/>
                <a:gd name="connsiteY52" fmla="*/ 457200 h 768668"/>
                <a:gd name="connsiteX53" fmla="*/ 208789 w 647985"/>
                <a:gd name="connsiteY53" fmla="*/ 480060 h 768668"/>
                <a:gd name="connsiteX54" fmla="*/ 182119 w 647985"/>
                <a:gd name="connsiteY54" fmla="*/ 480060 h 768668"/>
                <a:gd name="connsiteX55" fmla="*/ 170689 w 647985"/>
                <a:gd name="connsiteY55" fmla="*/ 456248 h 768668"/>
                <a:gd name="connsiteX56" fmla="*/ 124969 w 647985"/>
                <a:gd name="connsiteY56" fmla="*/ 455295 h 768668"/>
                <a:gd name="connsiteX57" fmla="*/ 105919 w 647985"/>
                <a:gd name="connsiteY57" fmla="*/ 436245 h 768668"/>
                <a:gd name="connsiteX58" fmla="*/ 114491 w 647985"/>
                <a:gd name="connsiteY58" fmla="*/ 411480 h 768668"/>
                <a:gd name="connsiteX59" fmla="*/ 105919 w 647985"/>
                <a:gd name="connsiteY59" fmla="*/ 390525 h 768668"/>
                <a:gd name="connsiteX60" fmla="*/ 82106 w 647985"/>
                <a:gd name="connsiteY60" fmla="*/ 379095 h 768668"/>
                <a:gd name="connsiteX61" fmla="*/ 82106 w 647985"/>
                <a:gd name="connsiteY61" fmla="*/ 352425 h 768668"/>
                <a:gd name="connsiteX62" fmla="*/ 114491 w 647985"/>
                <a:gd name="connsiteY62" fmla="*/ 320040 h 768668"/>
                <a:gd name="connsiteX63" fmla="*/ 105919 w 647985"/>
                <a:gd name="connsiteY63" fmla="*/ 295275 h 768668"/>
                <a:gd name="connsiteX64" fmla="*/ 124969 w 647985"/>
                <a:gd name="connsiteY64" fmla="*/ 276225 h 768668"/>
                <a:gd name="connsiteX65" fmla="*/ 262129 w 647985"/>
                <a:gd name="connsiteY65"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404051 w 647985"/>
                <a:gd name="connsiteY20" fmla="*/ 244793 h 768668"/>
                <a:gd name="connsiteX21" fmla="*/ 385001 w 647985"/>
                <a:gd name="connsiteY21" fmla="*/ 263843 h 768668"/>
                <a:gd name="connsiteX22" fmla="*/ 360236 w 647985"/>
                <a:gd name="connsiteY22" fmla="*/ 255270 h 768668"/>
                <a:gd name="connsiteX23" fmla="*/ 339281 w 647985"/>
                <a:gd name="connsiteY23" fmla="*/ 263843 h 768668"/>
                <a:gd name="connsiteX24" fmla="*/ 327851 w 647985"/>
                <a:gd name="connsiteY24" fmla="*/ 286703 h 768668"/>
                <a:gd name="connsiteX25" fmla="*/ 301181 w 647985"/>
                <a:gd name="connsiteY25" fmla="*/ 286703 h 768668"/>
                <a:gd name="connsiteX26" fmla="*/ 289751 w 647985"/>
                <a:gd name="connsiteY26" fmla="*/ 262890 h 768668"/>
                <a:gd name="connsiteX27" fmla="*/ 268796 w 647985"/>
                <a:gd name="connsiteY27" fmla="*/ 254318 h 768668"/>
                <a:gd name="connsiteX28" fmla="*/ 244031 w 647985"/>
                <a:gd name="connsiteY28" fmla="*/ 262890 h 768668"/>
                <a:gd name="connsiteX29" fmla="*/ 224981 w 647985"/>
                <a:gd name="connsiteY29" fmla="*/ 243840 h 768668"/>
                <a:gd name="connsiteX30" fmla="*/ 224981 w 647985"/>
                <a:gd name="connsiteY30" fmla="*/ 198120 h 768668"/>
                <a:gd name="connsiteX31" fmla="*/ 201169 w 647985"/>
                <a:gd name="connsiteY31" fmla="*/ 186690 h 768668"/>
                <a:gd name="connsiteX32" fmla="*/ 201169 w 647985"/>
                <a:gd name="connsiteY32" fmla="*/ 160020 h 768668"/>
                <a:gd name="connsiteX33" fmla="*/ 233554 w 647985"/>
                <a:gd name="connsiteY33" fmla="*/ 127635 h 768668"/>
                <a:gd name="connsiteX34" fmla="*/ 225934 w 647985"/>
                <a:gd name="connsiteY34" fmla="*/ 102870 h 768668"/>
                <a:gd name="connsiteX35" fmla="*/ 244984 w 647985"/>
                <a:gd name="connsiteY35" fmla="*/ 83820 h 768668"/>
                <a:gd name="connsiteX36" fmla="*/ 269749 w 647985"/>
                <a:gd name="connsiteY36" fmla="*/ 92393 h 768668"/>
                <a:gd name="connsiteX37" fmla="*/ 290704 w 647985"/>
                <a:gd name="connsiteY37" fmla="*/ 83820 h 768668"/>
                <a:gd name="connsiteX38" fmla="*/ 302134 w 647985"/>
                <a:gd name="connsiteY38" fmla="*/ 60007 h 768668"/>
                <a:gd name="connsiteX39" fmla="*/ 328804 w 647985"/>
                <a:gd name="connsiteY39" fmla="*/ 60007 h 768668"/>
                <a:gd name="connsiteX40" fmla="*/ 340234 w 647985"/>
                <a:gd name="connsiteY40" fmla="*/ 82868 h 768668"/>
                <a:gd name="connsiteX41" fmla="*/ 361189 w 647985"/>
                <a:gd name="connsiteY41" fmla="*/ 91440 h 768668"/>
                <a:gd name="connsiteX42" fmla="*/ 385954 w 647985"/>
                <a:gd name="connsiteY42" fmla="*/ 82868 h 768668"/>
                <a:gd name="connsiteX43" fmla="*/ 405004 w 647985"/>
                <a:gd name="connsiteY43" fmla="*/ 101917 h 768668"/>
                <a:gd name="connsiteX44" fmla="*/ 396431 w 647985"/>
                <a:gd name="connsiteY44" fmla="*/ 126683 h 768668"/>
                <a:gd name="connsiteX45" fmla="*/ 405004 w 647985"/>
                <a:gd name="connsiteY45" fmla="*/ 147638 h 768668"/>
                <a:gd name="connsiteX46" fmla="*/ 428816 w 647985"/>
                <a:gd name="connsiteY46" fmla="*/ 159068 h 768668"/>
                <a:gd name="connsiteX47" fmla="*/ 638366 w 647985"/>
                <a:gd name="connsiteY47" fmla="*/ 416243 h 768668"/>
                <a:gd name="connsiteX48" fmla="*/ 308801 w 647985"/>
                <a:gd name="connsiteY48" fmla="*/ 381000 h 768668"/>
                <a:gd name="connsiteX49" fmla="*/ 284989 w 647985"/>
                <a:gd name="connsiteY49" fmla="*/ 392430 h 768668"/>
                <a:gd name="connsiteX50" fmla="*/ 276416 w 647985"/>
                <a:gd name="connsiteY50" fmla="*/ 413385 h 768668"/>
                <a:gd name="connsiteX51" fmla="*/ 219266 w 647985"/>
                <a:gd name="connsiteY51" fmla="*/ 457200 h 768668"/>
                <a:gd name="connsiteX52" fmla="*/ 208789 w 647985"/>
                <a:gd name="connsiteY52" fmla="*/ 480060 h 768668"/>
                <a:gd name="connsiteX53" fmla="*/ 182119 w 647985"/>
                <a:gd name="connsiteY53" fmla="*/ 480060 h 768668"/>
                <a:gd name="connsiteX54" fmla="*/ 170689 w 647985"/>
                <a:gd name="connsiteY54" fmla="*/ 456248 h 768668"/>
                <a:gd name="connsiteX55" fmla="*/ 124969 w 647985"/>
                <a:gd name="connsiteY55" fmla="*/ 455295 h 768668"/>
                <a:gd name="connsiteX56" fmla="*/ 105919 w 647985"/>
                <a:gd name="connsiteY56" fmla="*/ 436245 h 768668"/>
                <a:gd name="connsiteX57" fmla="*/ 114491 w 647985"/>
                <a:gd name="connsiteY57" fmla="*/ 411480 h 768668"/>
                <a:gd name="connsiteX58" fmla="*/ 105919 w 647985"/>
                <a:gd name="connsiteY58" fmla="*/ 390525 h 768668"/>
                <a:gd name="connsiteX59" fmla="*/ 82106 w 647985"/>
                <a:gd name="connsiteY59" fmla="*/ 379095 h 768668"/>
                <a:gd name="connsiteX60" fmla="*/ 82106 w 647985"/>
                <a:gd name="connsiteY60" fmla="*/ 352425 h 768668"/>
                <a:gd name="connsiteX61" fmla="*/ 114491 w 647985"/>
                <a:gd name="connsiteY61" fmla="*/ 320040 h 768668"/>
                <a:gd name="connsiteX62" fmla="*/ 105919 w 647985"/>
                <a:gd name="connsiteY62" fmla="*/ 295275 h 768668"/>
                <a:gd name="connsiteX63" fmla="*/ 124969 w 647985"/>
                <a:gd name="connsiteY63" fmla="*/ 276225 h 768668"/>
                <a:gd name="connsiteX64" fmla="*/ 262129 w 647985"/>
                <a:gd name="connsiteY64"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404051 w 647985"/>
                <a:gd name="connsiteY20" fmla="*/ 244793 h 768668"/>
                <a:gd name="connsiteX21" fmla="*/ 385001 w 647985"/>
                <a:gd name="connsiteY21" fmla="*/ 263843 h 768668"/>
                <a:gd name="connsiteX22" fmla="*/ 360236 w 647985"/>
                <a:gd name="connsiteY22" fmla="*/ 255270 h 768668"/>
                <a:gd name="connsiteX23" fmla="*/ 339281 w 647985"/>
                <a:gd name="connsiteY23" fmla="*/ 263843 h 768668"/>
                <a:gd name="connsiteX24" fmla="*/ 327851 w 647985"/>
                <a:gd name="connsiteY24" fmla="*/ 286703 h 768668"/>
                <a:gd name="connsiteX25" fmla="*/ 301181 w 647985"/>
                <a:gd name="connsiteY25" fmla="*/ 286703 h 768668"/>
                <a:gd name="connsiteX26" fmla="*/ 289751 w 647985"/>
                <a:gd name="connsiteY26" fmla="*/ 262890 h 768668"/>
                <a:gd name="connsiteX27" fmla="*/ 268796 w 647985"/>
                <a:gd name="connsiteY27" fmla="*/ 254318 h 768668"/>
                <a:gd name="connsiteX28" fmla="*/ 244031 w 647985"/>
                <a:gd name="connsiteY28" fmla="*/ 262890 h 768668"/>
                <a:gd name="connsiteX29" fmla="*/ 224981 w 647985"/>
                <a:gd name="connsiteY29" fmla="*/ 243840 h 768668"/>
                <a:gd name="connsiteX30" fmla="*/ 224981 w 647985"/>
                <a:gd name="connsiteY30" fmla="*/ 198120 h 768668"/>
                <a:gd name="connsiteX31" fmla="*/ 201169 w 647985"/>
                <a:gd name="connsiteY31" fmla="*/ 186690 h 768668"/>
                <a:gd name="connsiteX32" fmla="*/ 201169 w 647985"/>
                <a:gd name="connsiteY32" fmla="*/ 160020 h 768668"/>
                <a:gd name="connsiteX33" fmla="*/ 225934 w 647985"/>
                <a:gd name="connsiteY33" fmla="*/ 102870 h 768668"/>
                <a:gd name="connsiteX34" fmla="*/ 244984 w 647985"/>
                <a:gd name="connsiteY34" fmla="*/ 83820 h 768668"/>
                <a:gd name="connsiteX35" fmla="*/ 269749 w 647985"/>
                <a:gd name="connsiteY35" fmla="*/ 92393 h 768668"/>
                <a:gd name="connsiteX36" fmla="*/ 290704 w 647985"/>
                <a:gd name="connsiteY36" fmla="*/ 83820 h 768668"/>
                <a:gd name="connsiteX37" fmla="*/ 302134 w 647985"/>
                <a:gd name="connsiteY37" fmla="*/ 60007 h 768668"/>
                <a:gd name="connsiteX38" fmla="*/ 328804 w 647985"/>
                <a:gd name="connsiteY38" fmla="*/ 60007 h 768668"/>
                <a:gd name="connsiteX39" fmla="*/ 340234 w 647985"/>
                <a:gd name="connsiteY39" fmla="*/ 82868 h 768668"/>
                <a:gd name="connsiteX40" fmla="*/ 361189 w 647985"/>
                <a:gd name="connsiteY40" fmla="*/ 91440 h 768668"/>
                <a:gd name="connsiteX41" fmla="*/ 385954 w 647985"/>
                <a:gd name="connsiteY41" fmla="*/ 82868 h 768668"/>
                <a:gd name="connsiteX42" fmla="*/ 405004 w 647985"/>
                <a:gd name="connsiteY42" fmla="*/ 101917 h 768668"/>
                <a:gd name="connsiteX43" fmla="*/ 396431 w 647985"/>
                <a:gd name="connsiteY43" fmla="*/ 126683 h 768668"/>
                <a:gd name="connsiteX44" fmla="*/ 405004 w 647985"/>
                <a:gd name="connsiteY44" fmla="*/ 147638 h 768668"/>
                <a:gd name="connsiteX45" fmla="*/ 428816 w 647985"/>
                <a:gd name="connsiteY45" fmla="*/ 159068 h 768668"/>
                <a:gd name="connsiteX46" fmla="*/ 638366 w 647985"/>
                <a:gd name="connsiteY46" fmla="*/ 416243 h 768668"/>
                <a:gd name="connsiteX47" fmla="*/ 308801 w 647985"/>
                <a:gd name="connsiteY47" fmla="*/ 381000 h 768668"/>
                <a:gd name="connsiteX48" fmla="*/ 284989 w 647985"/>
                <a:gd name="connsiteY48" fmla="*/ 392430 h 768668"/>
                <a:gd name="connsiteX49" fmla="*/ 276416 w 647985"/>
                <a:gd name="connsiteY49" fmla="*/ 413385 h 768668"/>
                <a:gd name="connsiteX50" fmla="*/ 219266 w 647985"/>
                <a:gd name="connsiteY50" fmla="*/ 457200 h 768668"/>
                <a:gd name="connsiteX51" fmla="*/ 208789 w 647985"/>
                <a:gd name="connsiteY51" fmla="*/ 480060 h 768668"/>
                <a:gd name="connsiteX52" fmla="*/ 182119 w 647985"/>
                <a:gd name="connsiteY52" fmla="*/ 480060 h 768668"/>
                <a:gd name="connsiteX53" fmla="*/ 170689 w 647985"/>
                <a:gd name="connsiteY53" fmla="*/ 456248 h 768668"/>
                <a:gd name="connsiteX54" fmla="*/ 124969 w 647985"/>
                <a:gd name="connsiteY54" fmla="*/ 455295 h 768668"/>
                <a:gd name="connsiteX55" fmla="*/ 105919 w 647985"/>
                <a:gd name="connsiteY55" fmla="*/ 436245 h 768668"/>
                <a:gd name="connsiteX56" fmla="*/ 114491 w 647985"/>
                <a:gd name="connsiteY56" fmla="*/ 411480 h 768668"/>
                <a:gd name="connsiteX57" fmla="*/ 105919 w 647985"/>
                <a:gd name="connsiteY57" fmla="*/ 390525 h 768668"/>
                <a:gd name="connsiteX58" fmla="*/ 82106 w 647985"/>
                <a:gd name="connsiteY58" fmla="*/ 379095 h 768668"/>
                <a:gd name="connsiteX59" fmla="*/ 82106 w 647985"/>
                <a:gd name="connsiteY59" fmla="*/ 352425 h 768668"/>
                <a:gd name="connsiteX60" fmla="*/ 114491 w 647985"/>
                <a:gd name="connsiteY60" fmla="*/ 320040 h 768668"/>
                <a:gd name="connsiteX61" fmla="*/ 105919 w 647985"/>
                <a:gd name="connsiteY61" fmla="*/ 295275 h 768668"/>
                <a:gd name="connsiteX62" fmla="*/ 124969 w 647985"/>
                <a:gd name="connsiteY62" fmla="*/ 276225 h 768668"/>
                <a:gd name="connsiteX63" fmla="*/ 262129 w 647985"/>
                <a:gd name="connsiteY63"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404051 w 647985"/>
                <a:gd name="connsiteY20" fmla="*/ 244793 h 768668"/>
                <a:gd name="connsiteX21" fmla="*/ 385001 w 647985"/>
                <a:gd name="connsiteY21" fmla="*/ 263843 h 768668"/>
                <a:gd name="connsiteX22" fmla="*/ 360236 w 647985"/>
                <a:gd name="connsiteY22" fmla="*/ 255270 h 768668"/>
                <a:gd name="connsiteX23" fmla="*/ 339281 w 647985"/>
                <a:gd name="connsiteY23" fmla="*/ 263843 h 768668"/>
                <a:gd name="connsiteX24" fmla="*/ 327851 w 647985"/>
                <a:gd name="connsiteY24" fmla="*/ 286703 h 768668"/>
                <a:gd name="connsiteX25" fmla="*/ 301181 w 647985"/>
                <a:gd name="connsiteY25" fmla="*/ 286703 h 768668"/>
                <a:gd name="connsiteX26" fmla="*/ 289751 w 647985"/>
                <a:gd name="connsiteY26" fmla="*/ 262890 h 768668"/>
                <a:gd name="connsiteX27" fmla="*/ 268796 w 647985"/>
                <a:gd name="connsiteY27" fmla="*/ 254318 h 768668"/>
                <a:gd name="connsiteX28" fmla="*/ 244031 w 647985"/>
                <a:gd name="connsiteY28" fmla="*/ 262890 h 768668"/>
                <a:gd name="connsiteX29" fmla="*/ 224981 w 647985"/>
                <a:gd name="connsiteY29" fmla="*/ 243840 h 768668"/>
                <a:gd name="connsiteX30" fmla="*/ 224981 w 647985"/>
                <a:gd name="connsiteY30" fmla="*/ 198120 h 768668"/>
                <a:gd name="connsiteX31" fmla="*/ 201169 w 647985"/>
                <a:gd name="connsiteY31" fmla="*/ 186690 h 768668"/>
                <a:gd name="connsiteX32" fmla="*/ 201169 w 647985"/>
                <a:gd name="connsiteY32" fmla="*/ 160020 h 768668"/>
                <a:gd name="connsiteX33" fmla="*/ 225934 w 647985"/>
                <a:gd name="connsiteY33" fmla="*/ 102870 h 768668"/>
                <a:gd name="connsiteX34" fmla="*/ 244984 w 647985"/>
                <a:gd name="connsiteY34" fmla="*/ 83820 h 768668"/>
                <a:gd name="connsiteX35" fmla="*/ 290704 w 647985"/>
                <a:gd name="connsiteY35" fmla="*/ 83820 h 768668"/>
                <a:gd name="connsiteX36" fmla="*/ 302134 w 647985"/>
                <a:gd name="connsiteY36" fmla="*/ 60007 h 768668"/>
                <a:gd name="connsiteX37" fmla="*/ 328804 w 647985"/>
                <a:gd name="connsiteY37" fmla="*/ 60007 h 768668"/>
                <a:gd name="connsiteX38" fmla="*/ 340234 w 647985"/>
                <a:gd name="connsiteY38" fmla="*/ 82868 h 768668"/>
                <a:gd name="connsiteX39" fmla="*/ 361189 w 647985"/>
                <a:gd name="connsiteY39" fmla="*/ 91440 h 768668"/>
                <a:gd name="connsiteX40" fmla="*/ 385954 w 647985"/>
                <a:gd name="connsiteY40" fmla="*/ 82868 h 768668"/>
                <a:gd name="connsiteX41" fmla="*/ 405004 w 647985"/>
                <a:gd name="connsiteY41" fmla="*/ 101917 h 768668"/>
                <a:gd name="connsiteX42" fmla="*/ 396431 w 647985"/>
                <a:gd name="connsiteY42" fmla="*/ 126683 h 768668"/>
                <a:gd name="connsiteX43" fmla="*/ 405004 w 647985"/>
                <a:gd name="connsiteY43" fmla="*/ 147638 h 768668"/>
                <a:gd name="connsiteX44" fmla="*/ 428816 w 647985"/>
                <a:gd name="connsiteY44" fmla="*/ 159068 h 768668"/>
                <a:gd name="connsiteX45" fmla="*/ 638366 w 647985"/>
                <a:gd name="connsiteY45" fmla="*/ 416243 h 768668"/>
                <a:gd name="connsiteX46" fmla="*/ 308801 w 647985"/>
                <a:gd name="connsiteY46" fmla="*/ 381000 h 768668"/>
                <a:gd name="connsiteX47" fmla="*/ 284989 w 647985"/>
                <a:gd name="connsiteY47" fmla="*/ 392430 h 768668"/>
                <a:gd name="connsiteX48" fmla="*/ 276416 w 647985"/>
                <a:gd name="connsiteY48" fmla="*/ 413385 h 768668"/>
                <a:gd name="connsiteX49" fmla="*/ 219266 w 647985"/>
                <a:gd name="connsiteY49" fmla="*/ 457200 h 768668"/>
                <a:gd name="connsiteX50" fmla="*/ 208789 w 647985"/>
                <a:gd name="connsiteY50" fmla="*/ 480060 h 768668"/>
                <a:gd name="connsiteX51" fmla="*/ 182119 w 647985"/>
                <a:gd name="connsiteY51" fmla="*/ 480060 h 768668"/>
                <a:gd name="connsiteX52" fmla="*/ 170689 w 647985"/>
                <a:gd name="connsiteY52" fmla="*/ 456248 h 768668"/>
                <a:gd name="connsiteX53" fmla="*/ 124969 w 647985"/>
                <a:gd name="connsiteY53" fmla="*/ 455295 h 768668"/>
                <a:gd name="connsiteX54" fmla="*/ 105919 w 647985"/>
                <a:gd name="connsiteY54" fmla="*/ 436245 h 768668"/>
                <a:gd name="connsiteX55" fmla="*/ 114491 w 647985"/>
                <a:gd name="connsiteY55" fmla="*/ 411480 h 768668"/>
                <a:gd name="connsiteX56" fmla="*/ 105919 w 647985"/>
                <a:gd name="connsiteY56" fmla="*/ 390525 h 768668"/>
                <a:gd name="connsiteX57" fmla="*/ 82106 w 647985"/>
                <a:gd name="connsiteY57" fmla="*/ 379095 h 768668"/>
                <a:gd name="connsiteX58" fmla="*/ 82106 w 647985"/>
                <a:gd name="connsiteY58" fmla="*/ 352425 h 768668"/>
                <a:gd name="connsiteX59" fmla="*/ 114491 w 647985"/>
                <a:gd name="connsiteY59" fmla="*/ 320040 h 768668"/>
                <a:gd name="connsiteX60" fmla="*/ 105919 w 647985"/>
                <a:gd name="connsiteY60" fmla="*/ 295275 h 768668"/>
                <a:gd name="connsiteX61" fmla="*/ 124969 w 647985"/>
                <a:gd name="connsiteY61" fmla="*/ 276225 h 768668"/>
                <a:gd name="connsiteX62" fmla="*/ 262129 w 647985"/>
                <a:gd name="connsiteY62"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404051 w 647985"/>
                <a:gd name="connsiteY20" fmla="*/ 244793 h 768668"/>
                <a:gd name="connsiteX21" fmla="*/ 385001 w 647985"/>
                <a:gd name="connsiteY21" fmla="*/ 263843 h 768668"/>
                <a:gd name="connsiteX22" fmla="*/ 360236 w 647985"/>
                <a:gd name="connsiteY22" fmla="*/ 255270 h 768668"/>
                <a:gd name="connsiteX23" fmla="*/ 339281 w 647985"/>
                <a:gd name="connsiteY23" fmla="*/ 263843 h 768668"/>
                <a:gd name="connsiteX24" fmla="*/ 327851 w 647985"/>
                <a:gd name="connsiteY24" fmla="*/ 286703 h 768668"/>
                <a:gd name="connsiteX25" fmla="*/ 301181 w 647985"/>
                <a:gd name="connsiteY25" fmla="*/ 286703 h 768668"/>
                <a:gd name="connsiteX26" fmla="*/ 289751 w 647985"/>
                <a:gd name="connsiteY26" fmla="*/ 262890 h 768668"/>
                <a:gd name="connsiteX27" fmla="*/ 268796 w 647985"/>
                <a:gd name="connsiteY27" fmla="*/ 254318 h 768668"/>
                <a:gd name="connsiteX28" fmla="*/ 244031 w 647985"/>
                <a:gd name="connsiteY28" fmla="*/ 262890 h 768668"/>
                <a:gd name="connsiteX29" fmla="*/ 224981 w 647985"/>
                <a:gd name="connsiteY29" fmla="*/ 243840 h 768668"/>
                <a:gd name="connsiteX30" fmla="*/ 224981 w 647985"/>
                <a:gd name="connsiteY30" fmla="*/ 198120 h 768668"/>
                <a:gd name="connsiteX31" fmla="*/ 201169 w 647985"/>
                <a:gd name="connsiteY31" fmla="*/ 186690 h 768668"/>
                <a:gd name="connsiteX32" fmla="*/ 201169 w 647985"/>
                <a:gd name="connsiteY32" fmla="*/ 160020 h 768668"/>
                <a:gd name="connsiteX33" fmla="*/ 225934 w 647985"/>
                <a:gd name="connsiteY33" fmla="*/ 102870 h 768668"/>
                <a:gd name="connsiteX34" fmla="*/ 244984 w 647985"/>
                <a:gd name="connsiteY34" fmla="*/ 83820 h 768668"/>
                <a:gd name="connsiteX35" fmla="*/ 290704 w 647985"/>
                <a:gd name="connsiteY35" fmla="*/ 83820 h 768668"/>
                <a:gd name="connsiteX36" fmla="*/ 302134 w 647985"/>
                <a:gd name="connsiteY36" fmla="*/ 60007 h 768668"/>
                <a:gd name="connsiteX37" fmla="*/ 328804 w 647985"/>
                <a:gd name="connsiteY37" fmla="*/ 60007 h 768668"/>
                <a:gd name="connsiteX38" fmla="*/ 340234 w 647985"/>
                <a:gd name="connsiteY38" fmla="*/ 82868 h 768668"/>
                <a:gd name="connsiteX39" fmla="*/ 385954 w 647985"/>
                <a:gd name="connsiteY39" fmla="*/ 82868 h 768668"/>
                <a:gd name="connsiteX40" fmla="*/ 405004 w 647985"/>
                <a:gd name="connsiteY40" fmla="*/ 101917 h 768668"/>
                <a:gd name="connsiteX41" fmla="*/ 396431 w 647985"/>
                <a:gd name="connsiteY41" fmla="*/ 126683 h 768668"/>
                <a:gd name="connsiteX42" fmla="*/ 405004 w 647985"/>
                <a:gd name="connsiteY42" fmla="*/ 147638 h 768668"/>
                <a:gd name="connsiteX43" fmla="*/ 428816 w 647985"/>
                <a:gd name="connsiteY43" fmla="*/ 159068 h 768668"/>
                <a:gd name="connsiteX44" fmla="*/ 638366 w 647985"/>
                <a:gd name="connsiteY44" fmla="*/ 416243 h 768668"/>
                <a:gd name="connsiteX45" fmla="*/ 308801 w 647985"/>
                <a:gd name="connsiteY45" fmla="*/ 381000 h 768668"/>
                <a:gd name="connsiteX46" fmla="*/ 284989 w 647985"/>
                <a:gd name="connsiteY46" fmla="*/ 392430 h 768668"/>
                <a:gd name="connsiteX47" fmla="*/ 276416 w 647985"/>
                <a:gd name="connsiteY47" fmla="*/ 413385 h 768668"/>
                <a:gd name="connsiteX48" fmla="*/ 219266 w 647985"/>
                <a:gd name="connsiteY48" fmla="*/ 457200 h 768668"/>
                <a:gd name="connsiteX49" fmla="*/ 208789 w 647985"/>
                <a:gd name="connsiteY49" fmla="*/ 480060 h 768668"/>
                <a:gd name="connsiteX50" fmla="*/ 182119 w 647985"/>
                <a:gd name="connsiteY50" fmla="*/ 480060 h 768668"/>
                <a:gd name="connsiteX51" fmla="*/ 170689 w 647985"/>
                <a:gd name="connsiteY51" fmla="*/ 456248 h 768668"/>
                <a:gd name="connsiteX52" fmla="*/ 124969 w 647985"/>
                <a:gd name="connsiteY52" fmla="*/ 455295 h 768668"/>
                <a:gd name="connsiteX53" fmla="*/ 105919 w 647985"/>
                <a:gd name="connsiteY53" fmla="*/ 436245 h 768668"/>
                <a:gd name="connsiteX54" fmla="*/ 114491 w 647985"/>
                <a:gd name="connsiteY54" fmla="*/ 411480 h 768668"/>
                <a:gd name="connsiteX55" fmla="*/ 105919 w 647985"/>
                <a:gd name="connsiteY55" fmla="*/ 390525 h 768668"/>
                <a:gd name="connsiteX56" fmla="*/ 82106 w 647985"/>
                <a:gd name="connsiteY56" fmla="*/ 379095 h 768668"/>
                <a:gd name="connsiteX57" fmla="*/ 82106 w 647985"/>
                <a:gd name="connsiteY57" fmla="*/ 352425 h 768668"/>
                <a:gd name="connsiteX58" fmla="*/ 114491 w 647985"/>
                <a:gd name="connsiteY58" fmla="*/ 320040 h 768668"/>
                <a:gd name="connsiteX59" fmla="*/ 105919 w 647985"/>
                <a:gd name="connsiteY59" fmla="*/ 295275 h 768668"/>
                <a:gd name="connsiteX60" fmla="*/ 124969 w 647985"/>
                <a:gd name="connsiteY60" fmla="*/ 276225 h 768668"/>
                <a:gd name="connsiteX61" fmla="*/ 262129 w 647985"/>
                <a:gd name="connsiteY61"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385001 w 647985"/>
                <a:gd name="connsiteY20" fmla="*/ 263843 h 768668"/>
                <a:gd name="connsiteX21" fmla="*/ 360236 w 647985"/>
                <a:gd name="connsiteY21" fmla="*/ 255270 h 768668"/>
                <a:gd name="connsiteX22" fmla="*/ 339281 w 647985"/>
                <a:gd name="connsiteY22" fmla="*/ 263843 h 768668"/>
                <a:gd name="connsiteX23" fmla="*/ 327851 w 647985"/>
                <a:gd name="connsiteY23" fmla="*/ 286703 h 768668"/>
                <a:gd name="connsiteX24" fmla="*/ 301181 w 647985"/>
                <a:gd name="connsiteY24" fmla="*/ 286703 h 768668"/>
                <a:gd name="connsiteX25" fmla="*/ 289751 w 647985"/>
                <a:gd name="connsiteY25" fmla="*/ 262890 h 768668"/>
                <a:gd name="connsiteX26" fmla="*/ 268796 w 647985"/>
                <a:gd name="connsiteY26" fmla="*/ 254318 h 768668"/>
                <a:gd name="connsiteX27" fmla="*/ 244031 w 647985"/>
                <a:gd name="connsiteY27" fmla="*/ 262890 h 768668"/>
                <a:gd name="connsiteX28" fmla="*/ 224981 w 647985"/>
                <a:gd name="connsiteY28" fmla="*/ 243840 h 768668"/>
                <a:gd name="connsiteX29" fmla="*/ 224981 w 647985"/>
                <a:gd name="connsiteY29" fmla="*/ 198120 h 768668"/>
                <a:gd name="connsiteX30" fmla="*/ 201169 w 647985"/>
                <a:gd name="connsiteY30" fmla="*/ 186690 h 768668"/>
                <a:gd name="connsiteX31" fmla="*/ 201169 w 647985"/>
                <a:gd name="connsiteY31" fmla="*/ 160020 h 768668"/>
                <a:gd name="connsiteX32" fmla="*/ 225934 w 647985"/>
                <a:gd name="connsiteY32" fmla="*/ 102870 h 768668"/>
                <a:gd name="connsiteX33" fmla="*/ 244984 w 647985"/>
                <a:gd name="connsiteY33" fmla="*/ 83820 h 768668"/>
                <a:gd name="connsiteX34" fmla="*/ 290704 w 647985"/>
                <a:gd name="connsiteY34" fmla="*/ 83820 h 768668"/>
                <a:gd name="connsiteX35" fmla="*/ 302134 w 647985"/>
                <a:gd name="connsiteY35" fmla="*/ 60007 h 768668"/>
                <a:gd name="connsiteX36" fmla="*/ 328804 w 647985"/>
                <a:gd name="connsiteY36" fmla="*/ 60007 h 768668"/>
                <a:gd name="connsiteX37" fmla="*/ 340234 w 647985"/>
                <a:gd name="connsiteY37" fmla="*/ 82868 h 768668"/>
                <a:gd name="connsiteX38" fmla="*/ 385954 w 647985"/>
                <a:gd name="connsiteY38" fmla="*/ 82868 h 768668"/>
                <a:gd name="connsiteX39" fmla="*/ 405004 w 647985"/>
                <a:gd name="connsiteY39" fmla="*/ 101917 h 768668"/>
                <a:gd name="connsiteX40" fmla="*/ 396431 w 647985"/>
                <a:gd name="connsiteY40" fmla="*/ 126683 h 768668"/>
                <a:gd name="connsiteX41" fmla="*/ 405004 w 647985"/>
                <a:gd name="connsiteY41" fmla="*/ 147638 h 768668"/>
                <a:gd name="connsiteX42" fmla="*/ 428816 w 647985"/>
                <a:gd name="connsiteY42" fmla="*/ 159068 h 768668"/>
                <a:gd name="connsiteX43" fmla="*/ 638366 w 647985"/>
                <a:gd name="connsiteY43" fmla="*/ 416243 h 768668"/>
                <a:gd name="connsiteX44" fmla="*/ 308801 w 647985"/>
                <a:gd name="connsiteY44" fmla="*/ 381000 h 768668"/>
                <a:gd name="connsiteX45" fmla="*/ 284989 w 647985"/>
                <a:gd name="connsiteY45" fmla="*/ 392430 h 768668"/>
                <a:gd name="connsiteX46" fmla="*/ 276416 w 647985"/>
                <a:gd name="connsiteY46" fmla="*/ 413385 h 768668"/>
                <a:gd name="connsiteX47" fmla="*/ 219266 w 647985"/>
                <a:gd name="connsiteY47" fmla="*/ 457200 h 768668"/>
                <a:gd name="connsiteX48" fmla="*/ 208789 w 647985"/>
                <a:gd name="connsiteY48" fmla="*/ 480060 h 768668"/>
                <a:gd name="connsiteX49" fmla="*/ 182119 w 647985"/>
                <a:gd name="connsiteY49" fmla="*/ 480060 h 768668"/>
                <a:gd name="connsiteX50" fmla="*/ 170689 w 647985"/>
                <a:gd name="connsiteY50" fmla="*/ 456248 h 768668"/>
                <a:gd name="connsiteX51" fmla="*/ 124969 w 647985"/>
                <a:gd name="connsiteY51" fmla="*/ 455295 h 768668"/>
                <a:gd name="connsiteX52" fmla="*/ 105919 w 647985"/>
                <a:gd name="connsiteY52" fmla="*/ 436245 h 768668"/>
                <a:gd name="connsiteX53" fmla="*/ 114491 w 647985"/>
                <a:gd name="connsiteY53" fmla="*/ 411480 h 768668"/>
                <a:gd name="connsiteX54" fmla="*/ 105919 w 647985"/>
                <a:gd name="connsiteY54" fmla="*/ 390525 h 768668"/>
                <a:gd name="connsiteX55" fmla="*/ 82106 w 647985"/>
                <a:gd name="connsiteY55" fmla="*/ 379095 h 768668"/>
                <a:gd name="connsiteX56" fmla="*/ 82106 w 647985"/>
                <a:gd name="connsiteY56" fmla="*/ 352425 h 768668"/>
                <a:gd name="connsiteX57" fmla="*/ 114491 w 647985"/>
                <a:gd name="connsiteY57" fmla="*/ 320040 h 768668"/>
                <a:gd name="connsiteX58" fmla="*/ 105919 w 647985"/>
                <a:gd name="connsiteY58" fmla="*/ 295275 h 768668"/>
                <a:gd name="connsiteX59" fmla="*/ 124969 w 647985"/>
                <a:gd name="connsiteY59" fmla="*/ 276225 h 768668"/>
                <a:gd name="connsiteX60" fmla="*/ 262129 w 647985"/>
                <a:gd name="connsiteY60"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385001 w 647985"/>
                <a:gd name="connsiteY20" fmla="*/ 263843 h 768668"/>
                <a:gd name="connsiteX21" fmla="*/ 360236 w 647985"/>
                <a:gd name="connsiteY21" fmla="*/ 255270 h 768668"/>
                <a:gd name="connsiteX22" fmla="*/ 339281 w 647985"/>
                <a:gd name="connsiteY22" fmla="*/ 263843 h 768668"/>
                <a:gd name="connsiteX23" fmla="*/ 327851 w 647985"/>
                <a:gd name="connsiteY23" fmla="*/ 286703 h 768668"/>
                <a:gd name="connsiteX24" fmla="*/ 301181 w 647985"/>
                <a:gd name="connsiteY24" fmla="*/ 286703 h 768668"/>
                <a:gd name="connsiteX25" fmla="*/ 289751 w 647985"/>
                <a:gd name="connsiteY25" fmla="*/ 262890 h 768668"/>
                <a:gd name="connsiteX26" fmla="*/ 268796 w 647985"/>
                <a:gd name="connsiteY26" fmla="*/ 254318 h 768668"/>
                <a:gd name="connsiteX27" fmla="*/ 244031 w 647985"/>
                <a:gd name="connsiteY27" fmla="*/ 262890 h 768668"/>
                <a:gd name="connsiteX28" fmla="*/ 224981 w 647985"/>
                <a:gd name="connsiteY28" fmla="*/ 243840 h 768668"/>
                <a:gd name="connsiteX29" fmla="*/ 224981 w 647985"/>
                <a:gd name="connsiteY29" fmla="*/ 198120 h 768668"/>
                <a:gd name="connsiteX30" fmla="*/ 201169 w 647985"/>
                <a:gd name="connsiteY30" fmla="*/ 186690 h 768668"/>
                <a:gd name="connsiteX31" fmla="*/ 201169 w 647985"/>
                <a:gd name="connsiteY31" fmla="*/ 160020 h 768668"/>
                <a:gd name="connsiteX32" fmla="*/ 225934 w 647985"/>
                <a:gd name="connsiteY32" fmla="*/ 102870 h 768668"/>
                <a:gd name="connsiteX33" fmla="*/ 244984 w 647985"/>
                <a:gd name="connsiteY33" fmla="*/ 83820 h 768668"/>
                <a:gd name="connsiteX34" fmla="*/ 290704 w 647985"/>
                <a:gd name="connsiteY34" fmla="*/ 83820 h 768668"/>
                <a:gd name="connsiteX35" fmla="*/ 302134 w 647985"/>
                <a:gd name="connsiteY35" fmla="*/ 60007 h 768668"/>
                <a:gd name="connsiteX36" fmla="*/ 328804 w 647985"/>
                <a:gd name="connsiteY36" fmla="*/ 60007 h 768668"/>
                <a:gd name="connsiteX37" fmla="*/ 340234 w 647985"/>
                <a:gd name="connsiteY37" fmla="*/ 82868 h 768668"/>
                <a:gd name="connsiteX38" fmla="*/ 385954 w 647985"/>
                <a:gd name="connsiteY38" fmla="*/ 82868 h 768668"/>
                <a:gd name="connsiteX39" fmla="*/ 405004 w 647985"/>
                <a:gd name="connsiteY39" fmla="*/ 101917 h 768668"/>
                <a:gd name="connsiteX40" fmla="*/ 396431 w 647985"/>
                <a:gd name="connsiteY40" fmla="*/ 126683 h 768668"/>
                <a:gd name="connsiteX41" fmla="*/ 405004 w 647985"/>
                <a:gd name="connsiteY41" fmla="*/ 147638 h 768668"/>
                <a:gd name="connsiteX42" fmla="*/ 428816 w 647985"/>
                <a:gd name="connsiteY42" fmla="*/ 159068 h 768668"/>
                <a:gd name="connsiteX43" fmla="*/ 638366 w 647985"/>
                <a:gd name="connsiteY43" fmla="*/ 416243 h 768668"/>
                <a:gd name="connsiteX44" fmla="*/ 308801 w 647985"/>
                <a:gd name="connsiteY44" fmla="*/ 381000 h 768668"/>
                <a:gd name="connsiteX45" fmla="*/ 284989 w 647985"/>
                <a:gd name="connsiteY45" fmla="*/ 392430 h 768668"/>
                <a:gd name="connsiteX46" fmla="*/ 276416 w 647985"/>
                <a:gd name="connsiteY46" fmla="*/ 413385 h 768668"/>
                <a:gd name="connsiteX47" fmla="*/ 219266 w 647985"/>
                <a:gd name="connsiteY47" fmla="*/ 457200 h 768668"/>
                <a:gd name="connsiteX48" fmla="*/ 208789 w 647985"/>
                <a:gd name="connsiteY48" fmla="*/ 480060 h 768668"/>
                <a:gd name="connsiteX49" fmla="*/ 182119 w 647985"/>
                <a:gd name="connsiteY49" fmla="*/ 480060 h 768668"/>
                <a:gd name="connsiteX50" fmla="*/ 170689 w 647985"/>
                <a:gd name="connsiteY50" fmla="*/ 456248 h 768668"/>
                <a:gd name="connsiteX51" fmla="*/ 124969 w 647985"/>
                <a:gd name="connsiteY51" fmla="*/ 455295 h 768668"/>
                <a:gd name="connsiteX52" fmla="*/ 105919 w 647985"/>
                <a:gd name="connsiteY52" fmla="*/ 436245 h 768668"/>
                <a:gd name="connsiteX53" fmla="*/ 114491 w 647985"/>
                <a:gd name="connsiteY53" fmla="*/ 411480 h 768668"/>
                <a:gd name="connsiteX54" fmla="*/ 105919 w 647985"/>
                <a:gd name="connsiteY54" fmla="*/ 390525 h 768668"/>
                <a:gd name="connsiteX55" fmla="*/ 82106 w 647985"/>
                <a:gd name="connsiteY55" fmla="*/ 379095 h 768668"/>
                <a:gd name="connsiteX56" fmla="*/ 82106 w 647985"/>
                <a:gd name="connsiteY56" fmla="*/ 352425 h 768668"/>
                <a:gd name="connsiteX57" fmla="*/ 114491 w 647985"/>
                <a:gd name="connsiteY57" fmla="*/ 320040 h 768668"/>
                <a:gd name="connsiteX58" fmla="*/ 105919 w 647985"/>
                <a:gd name="connsiteY58" fmla="*/ 295275 h 768668"/>
                <a:gd name="connsiteX59" fmla="*/ 124969 w 647985"/>
                <a:gd name="connsiteY59" fmla="*/ 276225 h 768668"/>
                <a:gd name="connsiteX60" fmla="*/ 262129 w 647985"/>
                <a:gd name="connsiteY60" fmla="*/ 367665 h 768668"/>
                <a:gd name="connsiteX61" fmla="*/ 308801 w 647985"/>
                <a:gd name="connsiteY61"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385001 w 647985"/>
                <a:gd name="connsiteY20" fmla="*/ 263843 h 768668"/>
                <a:gd name="connsiteX21" fmla="*/ 354519 w 647985"/>
                <a:gd name="connsiteY21" fmla="*/ 253364 h 768668"/>
                <a:gd name="connsiteX22" fmla="*/ 339281 w 647985"/>
                <a:gd name="connsiteY22" fmla="*/ 263843 h 768668"/>
                <a:gd name="connsiteX23" fmla="*/ 327851 w 647985"/>
                <a:gd name="connsiteY23" fmla="*/ 286703 h 768668"/>
                <a:gd name="connsiteX24" fmla="*/ 301181 w 647985"/>
                <a:gd name="connsiteY24" fmla="*/ 286703 h 768668"/>
                <a:gd name="connsiteX25" fmla="*/ 289751 w 647985"/>
                <a:gd name="connsiteY25" fmla="*/ 262890 h 768668"/>
                <a:gd name="connsiteX26" fmla="*/ 268796 w 647985"/>
                <a:gd name="connsiteY26" fmla="*/ 254318 h 768668"/>
                <a:gd name="connsiteX27" fmla="*/ 244031 w 647985"/>
                <a:gd name="connsiteY27" fmla="*/ 262890 h 768668"/>
                <a:gd name="connsiteX28" fmla="*/ 224981 w 647985"/>
                <a:gd name="connsiteY28" fmla="*/ 243840 h 768668"/>
                <a:gd name="connsiteX29" fmla="*/ 224981 w 647985"/>
                <a:gd name="connsiteY29" fmla="*/ 198120 h 768668"/>
                <a:gd name="connsiteX30" fmla="*/ 201169 w 647985"/>
                <a:gd name="connsiteY30" fmla="*/ 186690 h 768668"/>
                <a:gd name="connsiteX31" fmla="*/ 201169 w 647985"/>
                <a:gd name="connsiteY31" fmla="*/ 160020 h 768668"/>
                <a:gd name="connsiteX32" fmla="*/ 225934 w 647985"/>
                <a:gd name="connsiteY32" fmla="*/ 102870 h 768668"/>
                <a:gd name="connsiteX33" fmla="*/ 244984 w 647985"/>
                <a:gd name="connsiteY33" fmla="*/ 83820 h 768668"/>
                <a:gd name="connsiteX34" fmla="*/ 290704 w 647985"/>
                <a:gd name="connsiteY34" fmla="*/ 83820 h 768668"/>
                <a:gd name="connsiteX35" fmla="*/ 302134 w 647985"/>
                <a:gd name="connsiteY35" fmla="*/ 60007 h 768668"/>
                <a:gd name="connsiteX36" fmla="*/ 328804 w 647985"/>
                <a:gd name="connsiteY36" fmla="*/ 60007 h 768668"/>
                <a:gd name="connsiteX37" fmla="*/ 340234 w 647985"/>
                <a:gd name="connsiteY37" fmla="*/ 82868 h 768668"/>
                <a:gd name="connsiteX38" fmla="*/ 385954 w 647985"/>
                <a:gd name="connsiteY38" fmla="*/ 82868 h 768668"/>
                <a:gd name="connsiteX39" fmla="*/ 405004 w 647985"/>
                <a:gd name="connsiteY39" fmla="*/ 101917 h 768668"/>
                <a:gd name="connsiteX40" fmla="*/ 396431 w 647985"/>
                <a:gd name="connsiteY40" fmla="*/ 126683 h 768668"/>
                <a:gd name="connsiteX41" fmla="*/ 405004 w 647985"/>
                <a:gd name="connsiteY41" fmla="*/ 147638 h 768668"/>
                <a:gd name="connsiteX42" fmla="*/ 428816 w 647985"/>
                <a:gd name="connsiteY42" fmla="*/ 159068 h 768668"/>
                <a:gd name="connsiteX43" fmla="*/ 638366 w 647985"/>
                <a:gd name="connsiteY43" fmla="*/ 416243 h 768668"/>
                <a:gd name="connsiteX44" fmla="*/ 308801 w 647985"/>
                <a:gd name="connsiteY44" fmla="*/ 381000 h 768668"/>
                <a:gd name="connsiteX45" fmla="*/ 284989 w 647985"/>
                <a:gd name="connsiteY45" fmla="*/ 392430 h 768668"/>
                <a:gd name="connsiteX46" fmla="*/ 276416 w 647985"/>
                <a:gd name="connsiteY46" fmla="*/ 413385 h 768668"/>
                <a:gd name="connsiteX47" fmla="*/ 219266 w 647985"/>
                <a:gd name="connsiteY47" fmla="*/ 457200 h 768668"/>
                <a:gd name="connsiteX48" fmla="*/ 208789 w 647985"/>
                <a:gd name="connsiteY48" fmla="*/ 480060 h 768668"/>
                <a:gd name="connsiteX49" fmla="*/ 182119 w 647985"/>
                <a:gd name="connsiteY49" fmla="*/ 480060 h 768668"/>
                <a:gd name="connsiteX50" fmla="*/ 170689 w 647985"/>
                <a:gd name="connsiteY50" fmla="*/ 456248 h 768668"/>
                <a:gd name="connsiteX51" fmla="*/ 124969 w 647985"/>
                <a:gd name="connsiteY51" fmla="*/ 455295 h 768668"/>
                <a:gd name="connsiteX52" fmla="*/ 105919 w 647985"/>
                <a:gd name="connsiteY52" fmla="*/ 436245 h 768668"/>
                <a:gd name="connsiteX53" fmla="*/ 114491 w 647985"/>
                <a:gd name="connsiteY53" fmla="*/ 411480 h 768668"/>
                <a:gd name="connsiteX54" fmla="*/ 105919 w 647985"/>
                <a:gd name="connsiteY54" fmla="*/ 390525 h 768668"/>
                <a:gd name="connsiteX55" fmla="*/ 82106 w 647985"/>
                <a:gd name="connsiteY55" fmla="*/ 379095 h 768668"/>
                <a:gd name="connsiteX56" fmla="*/ 82106 w 647985"/>
                <a:gd name="connsiteY56" fmla="*/ 352425 h 768668"/>
                <a:gd name="connsiteX57" fmla="*/ 114491 w 647985"/>
                <a:gd name="connsiteY57" fmla="*/ 320040 h 768668"/>
                <a:gd name="connsiteX58" fmla="*/ 105919 w 647985"/>
                <a:gd name="connsiteY58" fmla="*/ 295275 h 768668"/>
                <a:gd name="connsiteX59" fmla="*/ 124969 w 647985"/>
                <a:gd name="connsiteY59" fmla="*/ 276225 h 768668"/>
                <a:gd name="connsiteX60" fmla="*/ 262129 w 647985"/>
                <a:gd name="connsiteY60" fmla="*/ 367665 h 768668"/>
                <a:gd name="connsiteX61" fmla="*/ 308801 w 647985"/>
                <a:gd name="connsiteY61"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354519 w 647985"/>
                <a:gd name="connsiteY20" fmla="*/ 253364 h 768668"/>
                <a:gd name="connsiteX21" fmla="*/ 339281 w 647985"/>
                <a:gd name="connsiteY21" fmla="*/ 263843 h 768668"/>
                <a:gd name="connsiteX22" fmla="*/ 327851 w 647985"/>
                <a:gd name="connsiteY22" fmla="*/ 286703 h 768668"/>
                <a:gd name="connsiteX23" fmla="*/ 301181 w 647985"/>
                <a:gd name="connsiteY23" fmla="*/ 286703 h 768668"/>
                <a:gd name="connsiteX24" fmla="*/ 289751 w 647985"/>
                <a:gd name="connsiteY24" fmla="*/ 262890 h 768668"/>
                <a:gd name="connsiteX25" fmla="*/ 268796 w 647985"/>
                <a:gd name="connsiteY25" fmla="*/ 254318 h 768668"/>
                <a:gd name="connsiteX26" fmla="*/ 244031 w 647985"/>
                <a:gd name="connsiteY26" fmla="*/ 262890 h 768668"/>
                <a:gd name="connsiteX27" fmla="*/ 224981 w 647985"/>
                <a:gd name="connsiteY27" fmla="*/ 243840 h 768668"/>
                <a:gd name="connsiteX28" fmla="*/ 224981 w 647985"/>
                <a:gd name="connsiteY28" fmla="*/ 198120 h 768668"/>
                <a:gd name="connsiteX29" fmla="*/ 201169 w 647985"/>
                <a:gd name="connsiteY29" fmla="*/ 186690 h 768668"/>
                <a:gd name="connsiteX30" fmla="*/ 201169 w 647985"/>
                <a:gd name="connsiteY30" fmla="*/ 160020 h 768668"/>
                <a:gd name="connsiteX31" fmla="*/ 225934 w 647985"/>
                <a:gd name="connsiteY31" fmla="*/ 102870 h 768668"/>
                <a:gd name="connsiteX32" fmla="*/ 244984 w 647985"/>
                <a:gd name="connsiteY32" fmla="*/ 83820 h 768668"/>
                <a:gd name="connsiteX33" fmla="*/ 290704 w 647985"/>
                <a:gd name="connsiteY33" fmla="*/ 83820 h 768668"/>
                <a:gd name="connsiteX34" fmla="*/ 302134 w 647985"/>
                <a:gd name="connsiteY34" fmla="*/ 60007 h 768668"/>
                <a:gd name="connsiteX35" fmla="*/ 328804 w 647985"/>
                <a:gd name="connsiteY35" fmla="*/ 60007 h 768668"/>
                <a:gd name="connsiteX36" fmla="*/ 340234 w 647985"/>
                <a:gd name="connsiteY36" fmla="*/ 82868 h 768668"/>
                <a:gd name="connsiteX37" fmla="*/ 385954 w 647985"/>
                <a:gd name="connsiteY37" fmla="*/ 82868 h 768668"/>
                <a:gd name="connsiteX38" fmla="*/ 405004 w 647985"/>
                <a:gd name="connsiteY38" fmla="*/ 101917 h 768668"/>
                <a:gd name="connsiteX39" fmla="*/ 396431 w 647985"/>
                <a:gd name="connsiteY39" fmla="*/ 126683 h 768668"/>
                <a:gd name="connsiteX40" fmla="*/ 405004 w 647985"/>
                <a:gd name="connsiteY40" fmla="*/ 147638 h 768668"/>
                <a:gd name="connsiteX41" fmla="*/ 428816 w 647985"/>
                <a:gd name="connsiteY41" fmla="*/ 159068 h 768668"/>
                <a:gd name="connsiteX42" fmla="*/ 638366 w 647985"/>
                <a:gd name="connsiteY42" fmla="*/ 416243 h 768668"/>
                <a:gd name="connsiteX43" fmla="*/ 308801 w 647985"/>
                <a:gd name="connsiteY43" fmla="*/ 381000 h 768668"/>
                <a:gd name="connsiteX44" fmla="*/ 284989 w 647985"/>
                <a:gd name="connsiteY44" fmla="*/ 392430 h 768668"/>
                <a:gd name="connsiteX45" fmla="*/ 276416 w 647985"/>
                <a:gd name="connsiteY45" fmla="*/ 413385 h 768668"/>
                <a:gd name="connsiteX46" fmla="*/ 219266 w 647985"/>
                <a:gd name="connsiteY46" fmla="*/ 457200 h 768668"/>
                <a:gd name="connsiteX47" fmla="*/ 208789 w 647985"/>
                <a:gd name="connsiteY47" fmla="*/ 480060 h 768668"/>
                <a:gd name="connsiteX48" fmla="*/ 182119 w 647985"/>
                <a:gd name="connsiteY48" fmla="*/ 480060 h 768668"/>
                <a:gd name="connsiteX49" fmla="*/ 170689 w 647985"/>
                <a:gd name="connsiteY49" fmla="*/ 456248 h 768668"/>
                <a:gd name="connsiteX50" fmla="*/ 124969 w 647985"/>
                <a:gd name="connsiteY50" fmla="*/ 455295 h 768668"/>
                <a:gd name="connsiteX51" fmla="*/ 105919 w 647985"/>
                <a:gd name="connsiteY51" fmla="*/ 436245 h 768668"/>
                <a:gd name="connsiteX52" fmla="*/ 114491 w 647985"/>
                <a:gd name="connsiteY52" fmla="*/ 411480 h 768668"/>
                <a:gd name="connsiteX53" fmla="*/ 105919 w 647985"/>
                <a:gd name="connsiteY53" fmla="*/ 390525 h 768668"/>
                <a:gd name="connsiteX54" fmla="*/ 82106 w 647985"/>
                <a:gd name="connsiteY54" fmla="*/ 379095 h 768668"/>
                <a:gd name="connsiteX55" fmla="*/ 82106 w 647985"/>
                <a:gd name="connsiteY55" fmla="*/ 352425 h 768668"/>
                <a:gd name="connsiteX56" fmla="*/ 114491 w 647985"/>
                <a:gd name="connsiteY56" fmla="*/ 320040 h 768668"/>
                <a:gd name="connsiteX57" fmla="*/ 105919 w 647985"/>
                <a:gd name="connsiteY57" fmla="*/ 295275 h 768668"/>
                <a:gd name="connsiteX58" fmla="*/ 124969 w 647985"/>
                <a:gd name="connsiteY58" fmla="*/ 276225 h 768668"/>
                <a:gd name="connsiteX59" fmla="*/ 262129 w 647985"/>
                <a:gd name="connsiteY59" fmla="*/ 367665 h 768668"/>
                <a:gd name="connsiteX60" fmla="*/ 308801 w 647985"/>
                <a:gd name="connsiteY60"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95479 w 647985"/>
                <a:gd name="connsiteY19" fmla="*/ 220028 h 768668"/>
                <a:gd name="connsiteX20" fmla="*/ 354519 w 647985"/>
                <a:gd name="connsiteY20" fmla="*/ 253364 h 768668"/>
                <a:gd name="connsiteX21" fmla="*/ 339281 w 647985"/>
                <a:gd name="connsiteY21" fmla="*/ 263843 h 768668"/>
                <a:gd name="connsiteX22" fmla="*/ 327851 w 647985"/>
                <a:gd name="connsiteY22" fmla="*/ 286703 h 768668"/>
                <a:gd name="connsiteX23" fmla="*/ 301181 w 647985"/>
                <a:gd name="connsiteY23" fmla="*/ 286703 h 768668"/>
                <a:gd name="connsiteX24" fmla="*/ 289751 w 647985"/>
                <a:gd name="connsiteY24" fmla="*/ 262890 h 768668"/>
                <a:gd name="connsiteX25" fmla="*/ 268796 w 647985"/>
                <a:gd name="connsiteY25" fmla="*/ 254318 h 768668"/>
                <a:gd name="connsiteX26" fmla="*/ 244031 w 647985"/>
                <a:gd name="connsiteY26" fmla="*/ 262890 h 768668"/>
                <a:gd name="connsiteX27" fmla="*/ 224981 w 647985"/>
                <a:gd name="connsiteY27" fmla="*/ 243840 h 768668"/>
                <a:gd name="connsiteX28" fmla="*/ 224981 w 647985"/>
                <a:gd name="connsiteY28" fmla="*/ 198120 h 768668"/>
                <a:gd name="connsiteX29" fmla="*/ 201169 w 647985"/>
                <a:gd name="connsiteY29" fmla="*/ 186690 h 768668"/>
                <a:gd name="connsiteX30" fmla="*/ 201169 w 647985"/>
                <a:gd name="connsiteY30" fmla="*/ 160020 h 768668"/>
                <a:gd name="connsiteX31" fmla="*/ 225934 w 647985"/>
                <a:gd name="connsiteY31" fmla="*/ 102870 h 768668"/>
                <a:gd name="connsiteX32" fmla="*/ 244984 w 647985"/>
                <a:gd name="connsiteY32" fmla="*/ 83820 h 768668"/>
                <a:gd name="connsiteX33" fmla="*/ 290704 w 647985"/>
                <a:gd name="connsiteY33" fmla="*/ 83820 h 768668"/>
                <a:gd name="connsiteX34" fmla="*/ 302134 w 647985"/>
                <a:gd name="connsiteY34" fmla="*/ 60007 h 768668"/>
                <a:gd name="connsiteX35" fmla="*/ 328804 w 647985"/>
                <a:gd name="connsiteY35" fmla="*/ 60007 h 768668"/>
                <a:gd name="connsiteX36" fmla="*/ 340234 w 647985"/>
                <a:gd name="connsiteY36" fmla="*/ 82868 h 768668"/>
                <a:gd name="connsiteX37" fmla="*/ 385954 w 647985"/>
                <a:gd name="connsiteY37" fmla="*/ 82868 h 768668"/>
                <a:gd name="connsiteX38" fmla="*/ 405004 w 647985"/>
                <a:gd name="connsiteY38" fmla="*/ 101917 h 768668"/>
                <a:gd name="connsiteX39" fmla="*/ 396431 w 647985"/>
                <a:gd name="connsiteY39" fmla="*/ 126683 h 768668"/>
                <a:gd name="connsiteX40" fmla="*/ 405004 w 647985"/>
                <a:gd name="connsiteY40" fmla="*/ 147638 h 768668"/>
                <a:gd name="connsiteX41" fmla="*/ 638366 w 647985"/>
                <a:gd name="connsiteY41" fmla="*/ 416243 h 768668"/>
                <a:gd name="connsiteX42" fmla="*/ 308801 w 647985"/>
                <a:gd name="connsiteY42" fmla="*/ 381000 h 768668"/>
                <a:gd name="connsiteX43" fmla="*/ 284989 w 647985"/>
                <a:gd name="connsiteY43" fmla="*/ 392430 h 768668"/>
                <a:gd name="connsiteX44" fmla="*/ 276416 w 647985"/>
                <a:gd name="connsiteY44" fmla="*/ 413385 h 768668"/>
                <a:gd name="connsiteX45" fmla="*/ 219266 w 647985"/>
                <a:gd name="connsiteY45" fmla="*/ 457200 h 768668"/>
                <a:gd name="connsiteX46" fmla="*/ 208789 w 647985"/>
                <a:gd name="connsiteY46" fmla="*/ 480060 h 768668"/>
                <a:gd name="connsiteX47" fmla="*/ 182119 w 647985"/>
                <a:gd name="connsiteY47" fmla="*/ 480060 h 768668"/>
                <a:gd name="connsiteX48" fmla="*/ 170689 w 647985"/>
                <a:gd name="connsiteY48" fmla="*/ 456248 h 768668"/>
                <a:gd name="connsiteX49" fmla="*/ 124969 w 647985"/>
                <a:gd name="connsiteY49" fmla="*/ 455295 h 768668"/>
                <a:gd name="connsiteX50" fmla="*/ 105919 w 647985"/>
                <a:gd name="connsiteY50" fmla="*/ 436245 h 768668"/>
                <a:gd name="connsiteX51" fmla="*/ 114491 w 647985"/>
                <a:gd name="connsiteY51" fmla="*/ 411480 h 768668"/>
                <a:gd name="connsiteX52" fmla="*/ 105919 w 647985"/>
                <a:gd name="connsiteY52" fmla="*/ 390525 h 768668"/>
                <a:gd name="connsiteX53" fmla="*/ 82106 w 647985"/>
                <a:gd name="connsiteY53" fmla="*/ 379095 h 768668"/>
                <a:gd name="connsiteX54" fmla="*/ 82106 w 647985"/>
                <a:gd name="connsiteY54" fmla="*/ 352425 h 768668"/>
                <a:gd name="connsiteX55" fmla="*/ 114491 w 647985"/>
                <a:gd name="connsiteY55" fmla="*/ 320040 h 768668"/>
                <a:gd name="connsiteX56" fmla="*/ 105919 w 647985"/>
                <a:gd name="connsiteY56" fmla="*/ 295275 h 768668"/>
                <a:gd name="connsiteX57" fmla="*/ 124969 w 647985"/>
                <a:gd name="connsiteY57" fmla="*/ 276225 h 768668"/>
                <a:gd name="connsiteX58" fmla="*/ 262129 w 647985"/>
                <a:gd name="connsiteY58" fmla="*/ 367665 h 768668"/>
                <a:gd name="connsiteX59" fmla="*/ 308801 w 647985"/>
                <a:gd name="connsiteY59"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27851 w 647985"/>
                <a:gd name="connsiteY21" fmla="*/ 286703 h 768668"/>
                <a:gd name="connsiteX22" fmla="*/ 301181 w 647985"/>
                <a:gd name="connsiteY22" fmla="*/ 286703 h 768668"/>
                <a:gd name="connsiteX23" fmla="*/ 289751 w 647985"/>
                <a:gd name="connsiteY23" fmla="*/ 262890 h 768668"/>
                <a:gd name="connsiteX24" fmla="*/ 268796 w 647985"/>
                <a:gd name="connsiteY24" fmla="*/ 254318 h 768668"/>
                <a:gd name="connsiteX25" fmla="*/ 244031 w 647985"/>
                <a:gd name="connsiteY25" fmla="*/ 262890 h 768668"/>
                <a:gd name="connsiteX26" fmla="*/ 224981 w 647985"/>
                <a:gd name="connsiteY26" fmla="*/ 243840 h 768668"/>
                <a:gd name="connsiteX27" fmla="*/ 224981 w 647985"/>
                <a:gd name="connsiteY27" fmla="*/ 198120 h 768668"/>
                <a:gd name="connsiteX28" fmla="*/ 201169 w 647985"/>
                <a:gd name="connsiteY28" fmla="*/ 186690 h 768668"/>
                <a:gd name="connsiteX29" fmla="*/ 201169 w 647985"/>
                <a:gd name="connsiteY29" fmla="*/ 160020 h 768668"/>
                <a:gd name="connsiteX30" fmla="*/ 225934 w 647985"/>
                <a:gd name="connsiteY30" fmla="*/ 102870 h 768668"/>
                <a:gd name="connsiteX31" fmla="*/ 244984 w 647985"/>
                <a:gd name="connsiteY31" fmla="*/ 83820 h 768668"/>
                <a:gd name="connsiteX32" fmla="*/ 290704 w 647985"/>
                <a:gd name="connsiteY32" fmla="*/ 83820 h 768668"/>
                <a:gd name="connsiteX33" fmla="*/ 302134 w 647985"/>
                <a:gd name="connsiteY33" fmla="*/ 60007 h 768668"/>
                <a:gd name="connsiteX34" fmla="*/ 328804 w 647985"/>
                <a:gd name="connsiteY34" fmla="*/ 60007 h 768668"/>
                <a:gd name="connsiteX35" fmla="*/ 340234 w 647985"/>
                <a:gd name="connsiteY35" fmla="*/ 82868 h 768668"/>
                <a:gd name="connsiteX36" fmla="*/ 385954 w 647985"/>
                <a:gd name="connsiteY36" fmla="*/ 82868 h 768668"/>
                <a:gd name="connsiteX37" fmla="*/ 405004 w 647985"/>
                <a:gd name="connsiteY37" fmla="*/ 101917 h 768668"/>
                <a:gd name="connsiteX38" fmla="*/ 396431 w 647985"/>
                <a:gd name="connsiteY38" fmla="*/ 126683 h 768668"/>
                <a:gd name="connsiteX39" fmla="*/ 405004 w 647985"/>
                <a:gd name="connsiteY39" fmla="*/ 147638 h 768668"/>
                <a:gd name="connsiteX40" fmla="*/ 638366 w 647985"/>
                <a:gd name="connsiteY40" fmla="*/ 416243 h 768668"/>
                <a:gd name="connsiteX41" fmla="*/ 308801 w 647985"/>
                <a:gd name="connsiteY41" fmla="*/ 381000 h 768668"/>
                <a:gd name="connsiteX42" fmla="*/ 284989 w 647985"/>
                <a:gd name="connsiteY42" fmla="*/ 392430 h 768668"/>
                <a:gd name="connsiteX43" fmla="*/ 276416 w 647985"/>
                <a:gd name="connsiteY43" fmla="*/ 413385 h 768668"/>
                <a:gd name="connsiteX44" fmla="*/ 219266 w 647985"/>
                <a:gd name="connsiteY44" fmla="*/ 457200 h 768668"/>
                <a:gd name="connsiteX45" fmla="*/ 208789 w 647985"/>
                <a:gd name="connsiteY45" fmla="*/ 480060 h 768668"/>
                <a:gd name="connsiteX46" fmla="*/ 182119 w 647985"/>
                <a:gd name="connsiteY46" fmla="*/ 480060 h 768668"/>
                <a:gd name="connsiteX47" fmla="*/ 170689 w 647985"/>
                <a:gd name="connsiteY47" fmla="*/ 456248 h 768668"/>
                <a:gd name="connsiteX48" fmla="*/ 124969 w 647985"/>
                <a:gd name="connsiteY48" fmla="*/ 455295 h 768668"/>
                <a:gd name="connsiteX49" fmla="*/ 105919 w 647985"/>
                <a:gd name="connsiteY49" fmla="*/ 436245 h 768668"/>
                <a:gd name="connsiteX50" fmla="*/ 114491 w 647985"/>
                <a:gd name="connsiteY50" fmla="*/ 411480 h 768668"/>
                <a:gd name="connsiteX51" fmla="*/ 105919 w 647985"/>
                <a:gd name="connsiteY51" fmla="*/ 390525 h 768668"/>
                <a:gd name="connsiteX52" fmla="*/ 82106 w 647985"/>
                <a:gd name="connsiteY52" fmla="*/ 379095 h 768668"/>
                <a:gd name="connsiteX53" fmla="*/ 82106 w 647985"/>
                <a:gd name="connsiteY53" fmla="*/ 352425 h 768668"/>
                <a:gd name="connsiteX54" fmla="*/ 114491 w 647985"/>
                <a:gd name="connsiteY54" fmla="*/ 320040 h 768668"/>
                <a:gd name="connsiteX55" fmla="*/ 105919 w 647985"/>
                <a:gd name="connsiteY55" fmla="*/ 295275 h 768668"/>
                <a:gd name="connsiteX56" fmla="*/ 124969 w 647985"/>
                <a:gd name="connsiteY56" fmla="*/ 276225 h 768668"/>
                <a:gd name="connsiteX57" fmla="*/ 262129 w 647985"/>
                <a:gd name="connsiteY57" fmla="*/ 367665 h 768668"/>
                <a:gd name="connsiteX58" fmla="*/ 308801 w 647985"/>
                <a:gd name="connsiteY58"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27851 w 647985"/>
                <a:gd name="connsiteY21" fmla="*/ 286703 h 768668"/>
                <a:gd name="connsiteX22" fmla="*/ 301181 w 647985"/>
                <a:gd name="connsiteY22" fmla="*/ 286703 h 768668"/>
                <a:gd name="connsiteX23" fmla="*/ 289751 w 647985"/>
                <a:gd name="connsiteY23" fmla="*/ 262890 h 768668"/>
                <a:gd name="connsiteX24" fmla="*/ 268796 w 647985"/>
                <a:gd name="connsiteY24" fmla="*/ 254318 h 768668"/>
                <a:gd name="connsiteX25" fmla="*/ 224981 w 647985"/>
                <a:gd name="connsiteY25" fmla="*/ 243840 h 768668"/>
                <a:gd name="connsiteX26" fmla="*/ 224981 w 647985"/>
                <a:gd name="connsiteY26" fmla="*/ 198120 h 768668"/>
                <a:gd name="connsiteX27" fmla="*/ 201169 w 647985"/>
                <a:gd name="connsiteY27" fmla="*/ 186690 h 768668"/>
                <a:gd name="connsiteX28" fmla="*/ 201169 w 647985"/>
                <a:gd name="connsiteY28" fmla="*/ 160020 h 768668"/>
                <a:gd name="connsiteX29" fmla="*/ 225934 w 647985"/>
                <a:gd name="connsiteY29" fmla="*/ 102870 h 768668"/>
                <a:gd name="connsiteX30" fmla="*/ 244984 w 647985"/>
                <a:gd name="connsiteY30" fmla="*/ 83820 h 768668"/>
                <a:gd name="connsiteX31" fmla="*/ 290704 w 647985"/>
                <a:gd name="connsiteY31" fmla="*/ 83820 h 768668"/>
                <a:gd name="connsiteX32" fmla="*/ 302134 w 647985"/>
                <a:gd name="connsiteY32" fmla="*/ 60007 h 768668"/>
                <a:gd name="connsiteX33" fmla="*/ 328804 w 647985"/>
                <a:gd name="connsiteY33" fmla="*/ 60007 h 768668"/>
                <a:gd name="connsiteX34" fmla="*/ 340234 w 647985"/>
                <a:gd name="connsiteY34" fmla="*/ 82868 h 768668"/>
                <a:gd name="connsiteX35" fmla="*/ 385954 w 647985"/>
                <a:gd name="connsiteY35" fmla="*/ 82868 h 768668"/>
                <a:gd name="connsiteX36" fmla="*/ 405004 w 647985"/>
                <a:gd name="connsiteY36" fmla="*/ 101917 h 768668"/>
                <a:gd name="connsiteX37" fmla="*/ 396431 w 647985"/>
                <a:gd name="connsiteY37" fmla="*/ 126683 h 768668"/>
                <a:gd name="connsiteX38" fmla="*/ 405004 w 647985"/>
                <a:gd name="connsiteY38" fmla="*/ 147638 h 768668"/>
                <a:gd name="connsiteX39" fmla="*/ 638366 w 647985"/>
                <a:gd name="connsiteY39" fmla="*/ 416243 h 768668"/>
                <a:gd name="connsiteX40" fmla="*/ 308801 w 647985"/>
                <a:gd name="connsiteY40" fmla="*/ 381000 h 768668"/>
                <a:gd name="connsiteX41" fmla="*/ 284989 w 647985"/>
                <a:gd name="connsiteY41" fmla="*/ 392430 h 768668"/>
                <a:gd name="connsiteX42" fmla="*/ 276416 w 647985"/>
                <a:gd name="connsiteY42" fmla="*/ 413385 h 768668"/>
                <a:gd name="connsiteX43" fmla="*/ 219266 w 647985"/>
                <a:gd name="connsiteY43" fmla="*/ 457200 h 768668"/>
                <a:gd name="connsiteX44" fmla="*/ 208789 w 647985"/>
                <a:gd name="connsiteY44" fmla="*/ 480060 h 768668"/>
                <a:gd name="connsiteX45" fmla="*/ 182119 w 647985"/>
                <a:gd name="connsiteY45" fmla="*/ 480060 h 768668"/>
                <a:gd name="connsiteX46" fmla="*/ 170689 w 647985"/>
                <a:gd name="connsiteY46" fmla="*/ 456248 h 768668"/>
                <a:gd name="connsiteX47" fmla="*/ 124969 w 647985"/>
                <a:gd name="connsiteY47" fmla="*/ 455295 h 768668"/>
                <a:gd name="connsiteX48" fmla="*/ 105919 w 647985"/>
                <a:gd name="connsiteY48" fmla="*/ 436245 h 768668"/>
                <a:gd name="connsiteX49" fmla="*/ 114491 w 647985"/>
                <a:gd name="connsiteY49" fmla="*/ 411480 h 768668"/>
                <a:gd name="connsiteX50" fmla="*/ 105919 w 647985"/>
                <a:gd name="connsiteY50" fmla="*/ 390525 h 768668"/>
                <a:gd name="connsiteX51" fmla="*/ 82106 w 647985"/>
                <a:gd name="connsiteY51" fmla="*/ 379095 h 768668"/>
                <a:gd name="connsiteX52" fmla="*/ 82106 w 647985"/>
                <a:gd name="connsiteY52" fmla="*/ 352425 h 768668"/>
                <a:gd name="connsiteX53" fmla="*/ 114491 w 647985"/>
                <a:gd name="connsiteY53" fmla="*/ 320040 h 768668"/>
                <a:gd name="connsiteX54" fmla="*/ 105919 w 647985"/>
                <a:gd name="connsiteY54" fmla="*/ 295275 h 768668"/>
                <a:gd name="connsiteX55" fmla="*/ 124969 w 647985"/>
                <a:gd name="connsiteY55" fmla="*/ 276225 h 768668"/>
                <a:gd name="connsiteX56" fmla="*/ 262129 w 647985"/>
                <a:gd name="connsiteY56" fmla="*/ 367665 h 768668"/>
                <a:gd name="connsiteX57" fmla="*/ 308801 w 647985"/>
                <a:gd name="connsiteY57"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89751 w 647985"/>
                <a:gd name="connsiteY22" fmla="*/ 262890 h 768668"/>
                <a:gd name="connsiteX23" fmla="*/ 268796 w 647985"/>
                <a:gd name="connsiteY23" fmla="*/ 254318 h 768668"/>
                <a:gd name="connsiteX24" fmla="*/ 224981 w 647985"/>
                <a:gd name="connsiteY24" fmla="*/ 243840 h 768668"/>
                <a:gd name="connsiteX25" fmla="*/ 224981 w 647985"/>
                <a:gd name="connsiteY25" fmla="*/ 198120 h 768668"/>
                <a:gd name="connsiteX26" fmla="*/ 201169 w 647985"/>
                <a:gd name="connsiteY26" fmla="*/ 186690 h 768668"/>
                <a:gd name="connsiteX27" fmla="*/ 201169 w 647985"/>
                <a:gd name="connsiteY27" fmla="*/ 160020 h 768668"/>
                <a:gd name="connsiteX28" fmla="*/ 225934 w 647985"/>
                <a:gd name="connsiteY28" fmla="*/ 102870 h 768668"/>
                <a:gd name="connsiteX29" fmla="*/ 244984 w 647985"/>
                <a:gd name="connsiteY29" fmla="*/ 83820 h 768668"/>
                <a:gd name="connsiteX30" fmla="*/ 290704 w 647985"/>
                <a:gd name="connsiteY30" fmla="*/ 83820 h 768668"/>
                <a:gd name="connsiteX31" fmla="*/ 302134 w 647985"/>
                <a:gd name="connsiteY31" fmla="*/ 60007 h 768668"/>
                <a:gd name="connsiteX32" fmla="*/ 328804 w 647985"/>
                <a:gd name="connsiteY32" fmla="*/ 60007 h 768668"/>
                <a:gd name="connsiteX33" fmla="*/ 340234 w 647985"/>
                <a:gd name="connsiteY33" fmla="*/ 82868 h 768668"/>
                <a:gd name="connsiteX34" fmla="*/ 385954 w 647985"/>
                <a:gd name="connsiteY34" fmla="*/ 82868 h 768668"/>
                <a:gd name="connsiteX35" fmla="*/ 405004 w 647985"/>
                <a:gd name="connsiteY35" fmla="*/ 101917 h 768668"/>
                <a:gd name="connsiteX36" fmla="*/ 396431 w 647985"/>
                <a:gd name="connsiteY36" fmla="*/ 126683 h 768668"/>
                <a:gd name="connsiteX37" fmla="*/ 405004 w 647985"/>
                <a:gd name="connsiteY37" fmla="*/ 147638 h 768668"/>
                <a:gd name="connsiteX38" fmla="*/ 638366 w 647985"/>
                <a:gd name="connsiteY38" fmla="*/ 416243 h 768668"/>
                <a:gd name="connsiteX39" fmla="*/ 308801 w 647985"/>
                <a:gd name="connsiteY39" fmla="*/ 381000 h 768668"/>
                <a:gd name="connsiteX40" fmla="*/ 284989 w 647985"/>
                <a:gd name="connsiteY40" fmla="*/ 392430 h 768668"/>
                <a:gd name="connsiteX41" fmla="*/ 276416 w 647985"/>
                <a:gd name="connsiteY41" fmla="*/ 413385 h 768668"/>
                <a:gd name="connsiteX42" fmla="*/ 219266 w 647985"/>
                <a:gd name="connsiteY42" fmla="*/ 457200 h 768668"/>
                <a:gd name="connsiteX43" fmla="*/ 208789 w 647985"/>
                <a:gd name="connsiteY43" fmla="*/ 480060 h 768668"/>
                <a:gd name="connsiteX44" fmla="*/ 182119 w 647985"/>
                <a:gd name="connsiteY44" fmla="*/ 480060 h 768668"/>
                <a:gd name="connsiteX45" fmla="*/ 170689 w 647985"/>
                <a:gd name="connsiteY45" fmla="*/ 456248 h 768668"/>
                <a:gd name="connsiteX46" fmla="*/ 124969 w 647985"/>
                <a:gd name="connsiteY46" fmla="*/ 455295 h 768668"/>
                <a:gd name="connsiteX47" fmla="*/ 105919 w 647985"/>
                <a:gd name="connsiteY47" fmla="*/ 436245 h 768668"/>
                <a:gd name="connsiteX48" fmla="*/ 114491 w 647985"/>
                <a:gd name="connsiteY48" fmla="*/ 411480 h 768668"/>
                <a:gd name="connsiteX49" fmla="*/ 105919 w 647985"/>
                <a:gd name="connsiteY49" fmla="*/ 390525 h 768668"/>
                <a:gd name="connsiteX50" fmla="*/ 82106 w 647985"/>
                <a:gd name="connsiteY50" fmla="*/ 379095 h 768668"/>
                <a:gd name="connsiteX51" fmla="*/ 82106 w 647985"/>
                <a:gd name="connsiteY51" fmla="*/ 352425 h 768668"/>
                <a:gd name="connsiteX52" fmla="*/ 114491 w 647985"/>
                <a:gd name="connsiteY52" fmla="*/ 320040 h 768668"/>
                <a:gd name="connsiteX53" fmla="*/ 105919 w 647985"/>
                <a:gd name="connsiteY53" fmla="*/ 295275 h 768668"/>
                <a:gd name="connsiteX54" fmla="*/ 124969 w 647985"/>
                <a:gd name="connsiteY54" fmla="*/ 276225 h 768668"/>
                <a:gd name="connsiteX55" fmla="*/ 262129 w 647985"/>
                <a:gd name="connsiteY55" fmla="*/ 367665 h 768668"/>
                <a:gd name="connsiteX56" fmla="*/ 308801 w 647985"/>
                <a:gd name="connsiteY56"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76416 w 647985"/>
                <a:gd name="connsiteY40" fmla="*/ 413385 h 768668"/>
                <a:gd name="connsiteX41" fmla="*/ 219266 w 647985"/>
                <a:gd name="connsiteY41" fmla="*/ 457200 h 768668"/>
                <a:gd name="connsiteX42" fmla="*/ 208789 w 647985"/>
                <a:gd name="connsiteY42" fmla="*/ 480060 h 768668"/>
                <a:gd name="connsiteX43" fmla="*/ 182119 w 647985"/>
                <a:gd name="connsiteY43" fmla="*/ 480060 h 768668"/>
                <a:gd name="connsiteX44" fmla="*/ 170689 w 647985"/>
                <a:gd name="connsiteY44" fmla="*/ 456248 h 768668"/>
                <a:gd name="connsiteX45" fmla="*/ 124969 w 647985"/>
                <a:gd name="connsiteY45" fmla="*/ 455295 h 768668"/>
                <a:gd name="connsiteX46" fmla="*/ 105919 w 647985"/>
                <a:gd name="connsiteY46" fmla="*/ 436245 h 768668"/>
                <a:gd name="connsiteX47" fmla="*/ 114491 w 647985"/>
                <a:gd name="connsiteY47" fmla="*/ 411480 h 768668"/>
                <a:gd name="connsiteX48" fmla="*/ 105919 w 647985"/>
                <a:gd name="connsiteY48" fmla="*/ 390525 h 768668"/>
                <a:gd name="connsiteX49" fmla="*/ 82106 w 647985"/>
                <a:gd name="connsiteY49" fmla="*/ 379095 h 768668"/>
                <a:gd name="connsiteX50" fmla="*/ 82106 w 647985"/>
                <a:gd name="connsiteY50" fmla="*/ 352425 h 768668"/>
                <a:gd name="connsiteX51" fmla="*/ 114491 w 647985"/>
                <a:gd name="connsiteY51" fmla="*/ 320040 h 768668"/>
                <a:gd name="connsiteX52" fmla="*/ 105919 w 647985"/>
                <a:gd name="connsiteY52" fmla="*/ 295275 h 768668"/>
                <a:gd name="connsiteX53" fmla="*/ 124969 w 647985"/>
                <a:gd name="connsiteY53" fmla="*/ 276225 h 768668"/>
                <a:gd name="connsiteX54" fmla="*/ 262129 w 647985"/>
                <a:gd name="connsiteY54" fmla="*/ 367665 h 768668"/>
                <a:gd name="connsiteX55" fmla="*/ 308801 w 647985"/>
                <a:gd name="connsiteY55"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76416 w 647985"/>
                <a:gd name="connsiteY40" fmla="*/ 413385 h 768668"/>
                <a:gd name="connsiteX41" fmla="*/ 219266 w 647985"/>
                <a:gd name="connsiteY41" fmla="*/ 457200 h 768668"/>
                <a:gd name="connsiteX42" fmla="*/ 208789 w 647985"/>
                <a:gd name="connsiteY42" fmla="*/ 480060 h 768668"/>
                <a:gd name="connsiteX43" fmla="*/ 182119 w 647985"/>
                <a:gd name="connsiteY43" fmla="*/ 480060 h 768668"/>
                <a:gd name="connsiteX44" fmla="*/ 170689 w 647985"/>
                <a:gd name="connsiteY44" fmla="*/ 456248 h 768668"/>
                <a:gd name="connsiteX45" fmla="*/ 124969 w 647985"/>
                <a:gd name="connsiteY45" fmla="*/ 455295 h 768668"/>
                <a:gd name="connsiteX46" fmla="*/ 105919 w 647985"/>
                <a:gd name="connsiteY46" fmla="*/ 436245 h 768668"/>
                <a:gd name="connsiteX47" fmla="*/ 114491 w 647985"/>
                <a:gd name="connsiteY47" fmla="*/ 411480 h 768668"/>
                <a:gd name="connsiteX48" fmla="*/ 105919 w 647985"/>
                <a:gd name="connsiteY48" fmla="*/ 390525 h 768668"/>
                <a:gd name="connsiteX49" fmla="*/ 82106 w 647985"/>
                <a:gd name="connsiteY49" fmla="*/ 379095 h 768668"/>
                <a:gd name="connsiteX50" fmla="*/ 82106 w 647985"/>
                <a:gd name="connsiteY50" fmla="*/ 352425 h 768668"/>
                <a:gd name="connsiteX51" fmla="*/ 114491 w 647985"/>
                <a:gd name="connsiteY51" fmla="*/ 320040 h 768668"/>
                <a:gd name="connsiteX52" fmla="*/ 105919 w 647985"/>
                <a:gd name="connsiteY52" fmla="*/ 295275 h 768668"/>
                <a:gd name="connsiteX53" fmla="*/ 262129 w 647985"/>
                <a:gd name="connsiteY53" fmla="*/ 367665 h 768668"/>
                <a:gd name="connsiteX54" fmla="*/ 308801 w 647985"/>
                <a:gd name="connsiteY54"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76416 w 647985"/>
                <a:gd name="connsiteY40" fmla="*/ 413385 h 768668"/>
                <a:gd name="connsiteX41" fmla="*/ 219266 w 647985"/>
                <a:gd name="connsiteY41" fmla="*/ 457200 h 768668"/>
                <a:gd name="connsiteX42" fmla="*/ 208789 w 647985"/>
                <a:gd name="connsiteY42" fmla="*/ 480060 h 768668"/>
                <a:gd name="connsiteX43" fmla="*/ 182119 w 647985"/>
                <a:gd name="connsiteY43" fmla="*/ 480060 h 768668"/>
                <a:gd name="connsiteX44" fmla="*/ 170689 w 647985"/>
                <a:gd name="connsiteY44" fmla="*/ 456248 h 768668"/>
                <a:gd name="connsiteX45" fmla="*/ 124969 w 647985"/>
                <a:gd name="connsiteY45" fmla="*/ 455295 h 768668"/>
                <a:gd name="connsiteX46" fmla="*/ 105919 w 647985"/>
                <a:gd name="connsiteY46" fmla="*/ 436245 h 768668"/>
                <a:gd name="connsiteX47" fmla="*/ 114491 w 647985"/>
                <a:gd name="connsiteY47" fmla="*/ 411480 h 768668"/>
                <a:gd name="connsiteX48" fmla="*/ 105919 w 647985"/>
                <a:gd name="connsiteY48" fmla="*/ 390525 h 768668"/>
                <a:gd name="connsiteX49" fmla="*/ 82106 w 647985"/>
                <a:gd name="connsiteY49" fmla="*/ 379095 h 768668"/>
                <a:gd name="connsiteX50" fmla="*/ 82106 w 647985"/>
                <a:gd name="connsiteY50" fmla="*/ 352425 h 768668"/>
                <a:gd name="connsiteX51" fmla="*/ 114491 w 647985"/>
                <a:gd name="connsiteY51" fmla="*/ 320040 h 768668"/>
                <a:gd name="connsiteX52" fmla="*/ 262129 w 647985"/>
                <a:gd name="connsiteY52" fmla="*/ 367665 h 768668"/>
                <a:gd name="connsiteX53" fmla="*/ 308801 w 647985"/>
                <a:gd name="connsiteY53"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76416 w 647985"/>
                <a:gd name="connsiteY40" fmla="*/ 413385 h 768668"/>
                <a:gd name="connsiteX41" fmla="*/ 219266 w 647985"/>
                <a:gd name="connsiteY41" fmla="*/ 457200 h 768668"/>
                <a:gd name="connsiteX42" fmla="*/ 208789 w 647985"/>
                <a:gd name="connsiteY42" fmla="*/ 480060 h 768668"/>
                <a:gd name="connsiteX43" fmla="*/ 182119 w 647985"/>
                <a:gd name="connsiteY43" fmla="*/ 480060 h 768668"/>
                <a:gd name="connsiteX44" fmla="*/ 170689 w 647985"/>
                <a:gd name="connsiteY44" fmla="*/ 456248 h 768668"/>
                <a:gd name="connsiteX45" fmla="*/ 124969 w 647985"/>
                <a:gd name="connsiteY45" fmla="*/ 455295 h 768668"/>
                <a:gd name="connsiteX46" fmla="*/ 105919 w 647985"/>
                <a:gd name="connsiteY46" fmla="*/ 436245 h 768668"/>
                <a:gd name="connsiteX47" fmla="*/ 114491 w 647985"/>
                <a:gd name="connsiteY47" fmla="*/ 411480 h 768668"/>
                <a:gd name="connsiteX48" fmla="*/ 105919 w 647985"/>
                <a:gd name="connsiteY48" fmla="*/ 390525 h 768668"/>
                <a:gd name="connsiteX49" fmla="*/ 82106 w 647985"/>
                <a:gd name="connsiteY49" fmla="*/ 379095 h 768668"/>
                <a:gd name="connsiteX50" fmla="*/ 114491 w 647985"/>
                <a:gd name="connsiteY50" fmla="*/ 320040 h 768668"/>
                <a:gd name="connsiteX51" fmla="*/ 262129 w 647985"/>
                <a:gd name="connsiteY51" fmla="*/ 367665 h 768668"/>
                <a:gd name="connsiteX52" fmla="*/ 308801 w 647985"/>
                <a:gd name="connsiteY52"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76416 w 647985"/>
                <a:gd name="connsiteY40" fmla="*/ 413385 h 768668"/>
                <a:gd name="connsiteX41" fmla="*/ 219266 w 647985"/>
                <a:gd name="connsiteY41" fmla="*/ 457200 h 768668"/>
                <a:gd name="connsiteX42" fmla="*/ 208789 w 647985"/>
                <a:gd name="connsiteY42" fmla="*/ 480060 h 768668"/>
                <a:gd name="connsiteX43" fmla="*/ 182119 w 647985"/>
                <a:gd name="connsiteY43" fmla="*/ 480060 h 768668"/>
                <a:gd name="connsiteX44" fmla="*/ 170689 w 647985"/>
                <a:gd name="connsiteY44" fmla="*/ 456248 h 768668"/>
                <a:gd name="connsiteX45" fmla="*/ 124969 w 647985"/>
                <a:gd name="connsiteY45" fmla="*/ 455295 h 768668"/>
                <a:gd name="connsiteX46" fmla="*/ 105919 w 647985"/>
                <a:gd name="connsiteY46" fmla="*/ 436245 h 768668"/>
                <a:gd name="connsiteX47" fmla="*/ 114491 w 647985"/>
                <a:gd name="connsiteY47" fmla="*/ 411480 h 768668"/>
                <a:gd name="connsiteX48" fmla="*/ 82106 w 647985"/>
                <a:gd name="connsiteY48" fmla="*/ 379095 h 768668"/>
                <a:gd name="connsiteX49" fmla="*/ 114491 w 647985"/>
                <a:gd name="connsiteY49" fmla="*/ 320040 h 768668"/>
                <a:gd name="connsiteX50" fmla="*/ 262129 w 647985"/>
                <a:gd name="connsiteY50" fmla="*/ 367665 h 768668"/>
                <a:gd name="connsiteX51" fmla="*/ 308801 w 647985"/>
                <a:gd name="connsiteY51"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76416 w 647985"/>
                <a:gd name="connsiteY40" fmla="*/ 413385 h 768668"/>
                <a:gd name="connsiteX41" fmla="*/ 219266 w 647985"/>
                <a:gd name="connsiteY41" fmla="*/ 457200 h 768668"/>
                <a:gd name="connsiteX42" fmla="*/ 208789 w 647985"/>
                <a:gd name="connsiteY42" fmla="*/ 480060 h 768668"/>
                <a:gd name="connsiteX43" fmla="*/ 182119 w 647985"/>
                <a:gd name="connsiteY43" fmla="*/ 480060 h 768668"/>
                <a:gd name="connsiteX44" fmla="*/ 170689 w 647985"/>
                <a:gd name="connsiteY44" fmla="*/ 456248 h 768668"/>
                <a:gd name="connsiteX45" fmla="*/ 124969 w 647985"/>
                <a:gd name="connsiteY45" fmla="*/ 455295 h 768668"/>
                <a:gd name="connsiteX46" fmla="*/ 105919 w 647985"/>
                <a:gd name="connsiteY46" fmla="*/ 436245 h 768668"/>
                <a:gd name="connsiteX47" fmla="*/ 82106 w 647985"/>
                <a:gd name="connsiteY47" fmla="*/ 379095 h 768668"/>
                <a:gd name="connsiteX48" fmla="*/ 114491 w 647985"/>
                <a:gd name="connsiteY48" fmla="*/ 320040 h 768668"/>
                <a:gd name="connsiteX49" fmla="*/ 262129 w 647985"/>
                <a:gd name="connsiteY49" fmla="*/ 367665 h 768668"/>
                <a:gd name="connsiteX50" fmla="*/ 308801 w 647985"/>
                <a:gd name="connsiteY50"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19266 w 647985"/>
                <a:gd name="connsiteY40" fmla="*/ 457200 h 768668"/>
                <a:gd name="connsiteX41" fmla="*/ 208789 w 647985"/>
                <a:gd name="connsiteY41" fmla="*/ 480060 h 768668"/>
                <a:gd name="connsiteX42" fmla="*/ 182119 w 647985"/>
                <a:gd name="connsiteY42" fmla="*/ 480060 h 768668"/>
                <a:gd name="connsiteX43" fmla="*/ 170689 w 647985"/>
                <a:gd name="connsiteY43" fmla="*/ 456248 h 768668"/>
                <a:gd name="connsiteX44" fmla="*/ 124969 w 647985"/>
                <a:gd name="connsiteY44" fmla="*/ 455295 h 768668"/>
                <a:gd name="connsiteX45" fmla="*/ 105919 w 647985"/>
                <a:gd name="connsiteY45" fmla="*/ 436245 h 768668"/>
                <a:gd name="connsiteX46" fmla="*/ 82106 w 647985"/>
                <a:gd name="connsiteY46" fmla="*/ 379095 h 768668"/>
                <a:gd name="connsiteX47" fmla="*/ 114491 w 647985"/>
                <a:gd name="connsiteY47" fmla="*/ 320040 h 768668"/>
                <a:gd name="connsiteX48" fmla="*/ 262129 w 647985"/>
                <a:gd name="connsiteY48" fmla="*/ 367665 h 768668"/>
                <a:gd name="connsiteX49" fmla="*/ 308801 w 647985"/>
                <a:gd name="connsiteY49"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19266 w 647985"/>
                <a:gd name="connsiteY40" fmla="*/ 457200 h 768668"/>
                <a:gd name="connsiteX41" fmla="*/ 208789 w 647985"/>
                <a:gd name="connsiteY41" fmla="*/ 480060 h 768668"/>
                <a:gd name="connsiteX42" fmla="*/ 182119 w 647985"/>
                <a:gd name="connsiteY42" fmla="*/ 480060 h 768668"/>
                <a:gd name="connsiteX43" fmla="*/ 170689 w 647985"/>
                <a:gd name="connsiteY43" fmla="*/ 456248 h 768668"/>
                <a:gd name="connsiteX44" fmla="*/ 124969 w 647985"/>
                <a:gd name="connsiteY44" fmla="*/ 455295 h 768668"/>
                <a:gd name="connsiteX45" fmla="*/ 105919 w 647985"/>
                <a:gd name="connsiteY45" fmla="*/ 436245 h 768668"/>
                <a:gd name="connsiteX46" fmla="*/ 82106 w 647985"/>
                <a:gd name="connsiteY46" fmla="*/ 379095 h 768668"/>
                <a:gd name="connsiteX47" fmla="*/ 262129 w 647985"/>
                <a:gd name="connsiteY47" fmla="*/ 367665 h 768668"/>
                <a:gd name="connsiteX48" fmla="*/ 308801 w 647985"/>
                <a:gd name="connsiteY48"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19266 w 647985"/>
                <a:gd name="connsiteY40" fmla="*/ 457200 h 768668"/>
                <a:gd name="connsiteX41" fmla="*/ 208789 w 647985"/>
                <a:gd name="connsiteY41" fmla="*/ 480060 h 768668"/>
                <a:gd name="connsiteX42" fmla="*/ 182119 w 647985"/>
                <a:gd name="connsiteY42" fmla="*/ 480060 h 768668"/>
                <a:gd name="connsiteX43" fmla="*/ 170689 w 647985"/>
                <a:gd name="connsiteY43" fmla="*/ 456248 h 768668"/>
                <a:gd name="connsiteX44" fmla="*/ 105919 w 647985"/>
                <a:gd name="connsiteY44" fmla="*/ 436245 h 768668"/>
                <a:gd name="connsiteX45" fmla="*/ 82106 w 647985"/>
                <a:gd name="connsiteY45" fmla="*/ 379095 h 768668"/>
                <a:gd name="connsiteX46" fmla="*/ 262129 w 647985"/>
                <a:gd name="connsiteY46" fmla="*/ 367665 h 768668"/>
                <a:gd name="connsiteX47" fmla="*/ 308801 w 647985"/>
                <a:gd name="connsiteY47"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39281 w 647985"/>
                <a:gd name="connsiteY20" fmla="*/ 263843 h 768668"/>
                <a:gd name="connsiteX21" fmla="*/ 301181 w 647985"/>
                <a:gd name="connsiteY21" fmla="*/ 286703 h 768668"/>
                <a:gd name="connsiteX22" fmla="*/ 268796 w 647985"/>
                <a:gd name="connsiteY22" fmla="*/ 254318 h 768668"/>
                <a:gd name="connsiteX23" fmla="*/ 224981 w 647985"/>
                <a:gd name="connsiteY23" fmla="*/ 243840 h 768668"/>
                <a:gd name="connsiteX24" fmla="*/ 224981 w 647985"/>
                <a:gd name="connsiteY24" fmla="*/ 198120 h 768668"/>
                <a:gd name="connsiteX25" fmla="*/ 201169 w 647985"/>
                <a:gd name="connsiteY25" fmla="*/ 186690 h 768668"/>
                <a:gd name="connsiteX26" fmla="*/ 201169 w 647985"/>
                <a:gd name="connsiteY26" fmla="*/ 160020 h 768668"/>
                <a:gd name="connsiteX27" fmla="*/ 225934 w 647985"/>
                <a:gd name="connsiteY27" fmla="*/ 102870 h 768668"/>
                <a:gd name="connsiteX28" fmla="*/ 244984 w 647985"/>
                <a:gd name="connsiteY28" fmla="*/ 83820 h 768668"/>
                <a:gd name="connsiteX29" fmla="*/ 290704 w 647985"/>
                <a:gd name="connsiteY29" fmla="*/ 83820 h 768668"/>
                <a:gd name="connsiteX30" fmla="*/ 302134 w 647985"/>
                <a:gd name="connsiteY30" fmla="*/ 60007 h 768668"/>
                <a:gd name="connsiteX31" fmla="*/ 328804 w 647985"/>
                <a:gd name="connsiteY31" fmla="*/ 60007 h 768668"/>
                <a:gd name="connsiteX32" fmla="*/ 340234 w 647985"/>
                <a:gd name="connsiteY32" fmla="*/ 82868 h 768668"/>
                <a:gd name="connsiteX33" fmla="*/ 385954 w 647985"/>
                <a:gd name="connsiteY33" fmla="*/ 82868 h 768668"/>
                <a:gd name="connsiteX34" fmla="*/ 405004 w 647985"/>
                <a:gd name="connsiteY34" fmla="*/ 101917 h 768668"/>
                <a:gd name="connsiteX35" fmla="*/ 396431 w 647985"/>
                <a:gd name="connsiteY35" fmla="*/ 126683 h 768668"/>
                <a:gd name="connsiteX36" fmla="*/ 405004 w 647985"/>
                <a:gd name="connsiteY36" fmla="*/ 147638 h 768668"/>
                <a:gd name="connsiteX37" fmla="*/ 638366 w 647985"/>
                <a:gd name="connsiteY37" fmla="*/ 416243 h 768668"/>
                <a:gd name="connsiteX38" fmla="*/ 308801 w 647985"/>
                <a:gd name="connsiteY38" fmla="*/ 381000 h 768668"/>
                <a:gd name="connsiteX39" fmla="*/ 284989 w 647985"/>
                <a:gd name="connsiteY39" fmla="*/ 392430 h 768668"/>
                <a:gd name="connsiteX40" fmla="*/ 219266 w 647985"/>
                <a:gd name="connsiteY40" fmla="*/ 457200 h 768668"/>
                <a:gd name="connsiteX41" fmla="*/ 208789 w 647985"/>
                <a:gd name="connsiteY41" fmla="*/ 480060 h 768668"/>
                <a:gd name="connsiteX42" fmla="*/ 182119 w 647985"/>
                <a:gd name="connsiteY42" fmla="*/ 480060 h 768668"/>
                <a:gd name="connsiteX43" fmla="*/ 105919 w 647985"/>
                <a:gd name="connsiteY43" fmla="*/ 436245 h 768668"/>
                <a:gd name="connsiteX44" fmla="*/ 82106 w 647985"/>
                <a:gd name="connsiteY44" fmla="*/ 379095 h 768668"/>
                <a:gd name="connsiteX45" fmla="*/ 262129 w 647985"/>
                <a:gd name="connsiteY45" fmla="*/ 367665 h 768668"/>
                <a:gd name="connsiteX46" fmla="*/ 308801 w 647985"/>
                <a:gd name="connsiteY46"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01181 w 647985"/>
                <a:gd name="connsiteY20" fmla="*/ 286703 h 768668"/>
                <a:gd name="connsiteX21" fmla="*/ 268796 w 647985"/>
                <a:gd name="connsiteY21" fmla="*/ 254318 h 768668"/>
                <a:gd name="connsiteX22" fmla="*/ 224981 w 647985"/>
                <a:gd name="connsiteY22" fmla="*/ 243840 h 768668"/>
                <a:gd name="connsiteX23" fmla="*/ 224981 w 647985"/>
                <a:gd name="connsiteY23" fmla="*/ 198120 h 768668"/>
                <a:gd name="connsiteX24" fmla="*/ 201169 w 647985"/>
                <a:gd name="connsiteY24" fmla="*/ 186690 h 768668"/>
                <a:gd name="connsiteX25" fmla="*/ 201169 w 647985"/>
                <a:gd name="connsiteY25" fmla="*/ 160020 h 768668"/>
                <a:gd name="connsiteX26" fmla="*/ 225934 w 647985"/>
                <a:gd name="connsiteY26" fmla="*/ 102870 h 768668"/>
                <a:gd name="connsiteX27" fmla="*/ 244984 w 647985"/>
                <a:gd name="connsiteY27" fmla="*/ 83820 h 768668"/>
                <a:gd name="connsiteX28" fmla="*/ 290704 w 647985"/>
                <a:gd name="connsiteY28" fmla="*/ 83820 h 768668"/>
                <a:gd name="connsiteX29" fmla="*/ 302134 w 647985"/>
                <a:gd name="connsiteY29" fmla="*/ 60007 h 768668"/>
                <a:gd name="connsiteX30" fmla="*/ 328804 w 647985"/>
                <a:gd name="connsiteY30" fmla="*/ 60007 h 768668"/>
                <a:gd name="connsiteX31" fmla="*/ 340234 w 647985"/>
                <a:gd name="connsiteY31" fmla="*/ 82868 h 768668"/>
                <a:gd name="connsiteX32" fmla="*/ 385954 w 647985"/>
                <a:gd name="connsiteY32" fmla="*/ 82868 h 768668"/>
                <a:gd name="connsiteX33" fmla="*/ 405004 w 647985"/>
                <a:gd name="connsiteY33" fmla="*/ 101917 h 768668"/>
                <a:gd name="connsiteX34" fmla="*/ 396431 w 647985"/>
                <a:gd name="connsiteY34" fmla="*/ 126683 h 768668"/>
                <a:gd name="connsiteX35" fmla="*/ 405004 w 647985"/>
                <a:gd name="connsiteY35" fmla="*/ 147638 h 768668"/>
                <a:gd name="connsiteX36" fmla="*/ 638366 w 647985"/>
                <a:gd name="connsiteY36" fmla="*/ 416243 h 768668"/>
                <a:gd name="connsiteX37" fmla="*/ 308801 w 647985"/>
                <a:gd name="connsiteY37" fmla="*/ 381000 h 768668"/>
                <a:gd name="connsiteX38" fmla="*/ 284989 w 647985"/>
                <a:gd name="connsiteY38" fmla="*/ 392430 h 768668"/>
                <a:gd name="connsiteX39" fmla="*/ 219266 w 647985"/>
                <a:gd name="connsiteY39" fmla="*/ 457200 h 768668"/>
                <a:gd name="connsiteX40" fmla="*/ 208789 w 647985"/>
                <a:gd name="connsiteY40" fmla="*/ 480060 h 768668"/>
                <a:gd name="connsiteX41" fmla="*/ 182119 w 647985"/>
                <a:gd name="connsiteY41" fmla="*/ 480060 h 768668"/>
                <a:gd name="connsiteX42" fmla="*/ 105919 w 647985"/>
                <a:gd name="connsiteY42" fmla="*/ 436245 h 768668"/>
                <a:gd name="connsiteX43" fmla="*/ 82106 w 647985"/>
                <a:gd name="connsiteY43" fmla="*/ 379095 h 768668"/>
                <a:gd name="connsiteX44" fmla="*/ 262129 w 647985"/>
                <a:gd name="connsiteY44" fmla="*/ 367665 h 768668"/>
                <a:gd name="connsiteX45" fmla="*/ 308801 w 647985"/>
                <a:gd name="connsiteY45"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01181 w 647985"/>
                <a:gd name="connsiteY20" fmla="*/ 286703 h 768668"/>
                <a:gd name="connsiteX21" fmla="*/ 268796 w 647985"/>
                <a:gd name="connsiteY21" fmla="*/ 254318 h 768668"/>
                <a:gd name="connsiteX22" fmla="*/ 224981 w 647985"/>
                <a:gd name="connsiteY22" fmla="*/ 243840 h 768668"/>
                <a:gd name="connsiteX23" fmla="*/ 224981 w 647985"/>
                <a:gd name="connsiteY23" fmla="*/ 198120 h 768668"/>
                <a:gd name="connsiteX24" fmla="*/ 201169 w 647985"/>
                <a:gd name="connsiteY24" fmla="*/ 186690 h 768668"/>
                <a:gd name="connsiteX25" fmla="*/ 201169 w 647985"/>
                <a:gd name="connsiteY25" fmla="*/ 160020 h 768668"/>
                <a:gd name="connsiteX26" fmla="*/ 244984 w 647985"/>
                <a:gd name="connsiteY26" fmla="*/ 83820 h 768668"/>
                <a:gd name="connsiteX27" fmla="*/ 290704 w 647985"/>
                <a:gd name="connsiteY27" fmla="*/ 83820 h 768668"/>
                <a:gd name="connsiteX28" fmla="*/ 302134 w 647985"/>
                <a:gd name="connsiteY28" fmla="*/ 60007 h 768668"/>
                <a:gd name="connsiteX29" fmla="*/ 328804 w 647985"/>
                <a:gd name="connsiteY29" fmla="*/ 60007 h 768668"/>
                <a:gd name="connsiteX30" fmla="*/ 340234 w 647985"/>
                <a:gd name="connsiteY30" fmla="*/ 82868 h 768668"/>
                <a:gd name="connsiteX31" fmla="*/ 385954 w 647985"/>
                <a:gd name="connsiteY31" fmla="*/ 82868 h 768668"/>
                <a:gd name="connsiteX32" fmla="*/ 405004 w 647985"/>
                <a:gd name="connsiteY32" fmla="*/ 101917 h 768668"/>
                <a:gd name="connsiteX33" fmla="*/ 396431 w 647985"/>
                <a:gd name="connsiteY33" fmla="*/ 126683 h 768668"/>
                <a:gd name="connsiteX34" fmla="*/ 405004 w 647985"/>
                <a:gd name="connsiteY34" fmla="*/ 147638 h 768668"/>
                <a:gd name="connsiteX35" fmla="*/ 638366 w 647985"/>
                <a:gd name="connsiteY35" fmla="*/ 416243 h 768668"/>
                <a:gd name="connsiteX36" fmla="*/ 308801 w 647985"/>
                <a:gd name="connsiteY36" fmla="*/ 381000 h 768668"/>
                <a:gd name="connsiteX37" fmla="*/ 284989 w 647985"/>
                <a:gd name="connsiteY37" fmla="*/ 392430 h 768668"/>
                <a:gd name="connsiteX38" fmla="*/ 219266 w 647985"/>
                <a:gd name="connsiteY38" fmla="*/ 457200 h 768668"/>
                <a:gd name="connsiteX39" fmla="*/ 208789 w 647985"/>
                <a:gd name="connsiteY39" fmla="*/ 480060 h 768668"/>
                <a:gd name="connsiteX40" fmla="*/ 182119 w 647985"/>
                <a:gd name="connsiteY40" fmla="*/ 480060 h 768668"/>
                <a:gd name="connsiteX41" fmla="*/ 105919 w 647985"/>
                <a:gd name="connsiteY41" fmla="*/ 436245 h 768668"/>
                <a:gd name="connsiteX42" fmla="*/ 82106 w 647985"/>
                <a:gd name="connsiteY42" fmla="*/ 379095 h 768668"/>
                <a:gd name="connsiteX43" fmla="*/ 262129 w 647985"/>
                <a:gd name="connsiteY43" fmla="*/ 367665 h 768668"/>
                <a:gd name="connsiteX44" fmla="*/ 308801 w 647985"/>
                <a:gd name="connsiteY44"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01181 w 647985"/>
                <a:gd name="connsiteY20" fmla="*/ 286703 h 768668"/>
                <a:gd name="connsiteX21" fmla="*/ 268796 w 647985"/>
                <a:gd name="connsiteY21" fmla="*/ 254318 h 768668"/>
                <a:gd name="connsiteX22" fmla="*/ 224981 w 647985"/>
                <a:gd name="connsiteY22" fmla="*/ 243840 h 768668"/>
                <a:gd name="connsiteX23" fmla="*/ 224981 w 647985"/>
                <a:gd name="connsiteY23" fmla="*/ 198120 h 768668"/>
                <a:gd name="connsiteX24" fmla="*/ 201169 w 647985"/>
                <a:gd name="connsiteY24" fmla="*/ 186690 h 768668"/>
                <a:gd name="connsiteX25" fmla="*/ 201169 w 647985"/>
                <a:gd name="connsiteY25" fmla="*/ 160020 h 768668"/>
                <a:gd name="connsiteX26" fmla="*/ 290704 w 647985"/>
                <a:gd name="connsiteY26" fmla="*/ 83820 h 768668"/>
                <a:gd name="connsiteX27" fmla="*/ 302134 w 647985"/>
                <a:gd name="connsiteY27" fmla="*/ 60007 h 768668"/>
                <a:gd name="connsiteX28" fmla="*/ 328804 w 647985"/>
                <a:gd name="connsiteY28" fmla="*/ 60007 h 768668"/>
                <a:gd name="connsiteX29" fmla="*/ 340234 w 647985"/>
                <a:gd name="connsiteY29" fmla="*/ 82868 h 768668"/>
                <a:gd name="connsiteX30" fmla="*/ 385954 w 647985"/>
                <a:gd name="connsiteY30" fmla="*/ 82868 h 768668"/>
                <a:gd name="connsiteX31" fmla="*/ 405004 w 647985"/>
                <a:gd name="connsiteY31" fmla="*/ 101917 h 768668"/>
                <a:gd name="connsiteX32" fmla="*/ 396431 w 647985"/>
                <a:gd name="connsiteY32" fmla="*/ 126683 h 768668"/>
                <a:gd name="connsiteX33" fmla="*/ 405004 w 647985"/>
                <a:gd name="connsiteY33" fmla="*/ 147638 h 768668"/>
                <a:gd name="connsiteX34" fmla="*/ 638366 w 647985"/>
                <a:gd name="connsiteY34" fmla="*/ 416243 h 768668"/>
                <a:gd name="connsiteX35" fmla="*/ 308801 w 647985"/>
                <a:gd name="connsiteY35" fmla="*/ 381000 h 768668"/>
                <a:gd name="connsiteX36" fmla="*/ 284989 w 647985"/>
                <a:gd name="connsiteY36" fmla="*/ 392430 h 768668"/>
                <a:gd name="connsiteX37" fmla="*/ 219266 w 647985"/>
                <a:gd name="connsiteY37" fmla="*/ 457200 h 768668"/>
                <a:gd name="connsiteX38" fmla="*/ 208789 w 647985"/>
                <a:gd name="connsiteY38" fmla="*/ 480060 h 768668"/>
                <a:gd name="connsiteX39" fmla="*/ 182119 w 647985"/>
                <a:gd name="connsiteY39" fmla="*/ 480060 h 768668"/>
                <a:gd name="connsiteX40" fmla="*/ 105919 w 647985"/>
                <a:gd name="connsiteY40" fmla="*/ 436245 h 768668"/>
                <a:gd name="connsiteX41" fmla="*/ 82106 w 647985"/>
                <a:gd name="connsiteY41" fmla="*/ 379095 h 768668"/>
                <a:gd name="connsiteX42" fmla="*/ 262129 w 647985"/>
                <a:gd name="connsiteY42" fmla="*/ 367665 h 768668"/>
                <a:gd name="connsiteX43" fmla="*/ 308801 w 647985"/>
                <a:gd name="connsiteY43"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01181 w 647985"/>
                <a:gd name="connsiteY20" fmla="*/ 286703 h 768668"/>
                <a:gd name="connsiteX21" fmla="*/ 268796 w 647985"/>
                <a:gd name="connsiteY21" fmla="*/ 254318 h 768668"/>
                <a:gd name="connsiteX22" fmla="*/ 224981 w 647985"/>
                <a:gd name="connsiteY22" fmla="*/ 243840 h 768668"/>
                <a:gd name="connsiteX23" fmla="*/ 224981 w 647985"/>
                <a:gd name="connsiteY23" fmla="*/ 198120 h 768668"/>
                <a:gd name="connsiteX24" fmla="*/ 201169 w 647985"/>
                <a:gd name="connsiteY24" fmla="*/ 186690 h 768668"/>
                <a:gd name="connsiteX25" fmla="*/ 201169 w 647985"/>
                <a:gd name="connsiteY25" fmla="*/ 160020 h 768668"/>
                <a:gd name="connsiteX26" fmla="*/ 302134 w 647985"/>
                <a:gd name="connsiteY26" fmla="*/ 60007 h 768668"/>
                <a:gd name="connsiteX27" fmla="*/ 328804 w 647985"/>
                <a:gd name="connsiteY27" fmla="*/ 60007 h 768668"/>
                <a:gd name="connsiteX28" fmla="*/ 340234 w 647985"/>
                <a:gd name="connsiteY28" fmla="*/ 82868 h 768668"/>
                <a:gd name="connsiteX29" fmla="*/ 385954 w 647985"/>
                <a:gd name="connsiteY29" fmla="*/ 82868 h 768668"/>
                <a:gd name="connsiteX30" fmla="*/ 405004 w 647985"/>
                <a:gd name="connsiteY30" fmla="*/ 101917 h 768668"/>
                <a:gd name="connsiteX31" fmla="*/ 396431 w 647985"/>
                <a:gd name="connsiteY31" fmla="*/ 126683 h 768668"/>
                <a:gd name="connsiteX32" fmla="*/ 405004 w 647985"/>
                <a:gd name="connsiteY32" fmla="*/ 147638 h 768668"/>
                <a:gd name="connsiteX33" fmla="*/ 638366 w 647985"/>
                <a:gd name="connsiteY33" fmla="*/ 416243 h 768668"/>
                <a:gd name="connsiteX34" fmla="*/ 308801 w 647985"/>
                <a:gd name="connsiteY34" fmla="*/ 381000 h 768668"/>
                <a:gd name="connsiteX35" fmla="*/ 284989 w 647985"/>
                <a:gd name="connsiteY35" fmla="*/ 392430 h 768668"/>
                <a:gd name="connsiteX36" fmla="*/ 219266 w 647985"/>
                <a:gd name="connsiteY36" fmla="*/ 457200 h 768668"/>
                <a:gd name="connsiteX37" fmla="*/ 208789 w 647985"/>
                <a:gd name="connsiteY37" fmla="*/ 480060 h 768668"/>
                <a:gd name="connsiteX38" fmla="*/ 182119 w 647985"/>
                <a:gd name="connsiteY38" fmla="*/ 480060 h 768668"/>
                <a:gd name="connsiteX39" fmla="*/ 105919 w 647985"/>
                <a:gd name="connsiteY39" fmla="*/ 436245 h 768668"/>
                <a:gd name="connsiteX40" fmla="*/ 82106 w 647985"/>
                <a:gd name="connsiteY40" fmla="*/ 379095 h 768668"/>
                <a:gd name="connsiteX41" fmla="*/ 262129 w 647985"/>
                <a:gd name="connsiteY41" fmla="*/ 367665 h 768668"/>
                <a:gd name="connsiteX42" fmla="*/ 308801 w 647985"/>
                <a:gd name="connsiteY42"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01181 w 647985"/>
                <a:gd name="connsiteY20" fmla="*/ 286703 h 768668"/>
                <a:gd name="connsiteX21" fmla="*/ 268796 w 647985"/>
                <a:gd name="connsiteY21" fmla="*/ 254318 h 768668"/>
                <a:gd name="connsiteX22" fmla="*/ 224981 w 647985"/>
                <a:gd name="connsiteY22" fmla="*/ 243840 h 768668"/>
                <a:gd name="connsiteX23" fmla="*/ 224981 w 647985"/>
                <a:gd name="connsiteY23" fmla="*/ 198120 h 768668"/>
                <a:gd name="connsiteX24" fmla="*/ 201169 w 647985"/>
                <a:gd name="connsiteY24" fmla="*/ 186690 h 768668"/>
                <a:gd name="connsiteX25" fmla="*/ 302134 w 647985"/>
                <a:gd name="connsiteY25" fmla="*/ 60007 h 768668"/>
                <a:gd name="connsiteX26" fmla="*/ 328804 w 647985"/>
                <a:gd name="connsiteY26" fmla="*/ 60007 h 768668"/>
                <a:gd name="connsiteX27" fmla="*/ 340234 w 647985"/>
                <a:gd name="connsiteY27" fmla="*/ 82868 h 768668"/>
                <a:gd name="connsiteX28" fmla="*/ 385954 w 647985"/>
                <a:gd name="connsiteY28" fmla="*/ 82868 h 768668"/>
                <a:gd name="connsiteX29" fmla="*/ 405004 w 647985"/>
                <a:gd name="connsiteY29" fmla="*/ 101917 h 768668"/>
                <a:gd name="connsiteX30" fmla="*/ 396431 w 647985"/>
                <a:gd name="connsiteY30" fmla="*/ 126683 h 768668"/>
                <a:gd name="connsiteX31" fmla="*/ 405004 w 647985"/>
                <a:gd name="connsiteY31" fmla="*/ 147638 h 768668"/>
                <a:gd name="connsiteX32" fmla="*/ 638366 w 647985"/>
                <a:gd name="connsiteY32" fmla="*/ 416243 h 768668"/>
                <a:gd name="connsiteX33" fmla="*/ 308801 w 647985"/>
                <a:gd name="connsiteY33" fmla="*/ 381000 h 768668"/>
                <a:gd name="connsiteX34" fmla="*/ 284989 w 647985"/>
                <a:gd name="connsiteY34" fmla="*/ 392430 h 768668"/>
                <a:gd name="connsiteX35" fmla="*/ 219266 w 647985"/>
                <a:gd name="connsiteY35" fmla="*/ 457200 h 768668"/>
                <a:gd name="connsiteX36" fmla="*/ 208789 w 647985"/>
                <a:gd name="connsiteY36" fmla="*/ 480060 h 768668"/>
                <a:gd name="connsiteX37" fmla="*/ 182119 w 647985"/>
                <a:gd name="connsiteY37" fmla="*/ 480060 h 768668"/>
                <a:gd name="connsiteX38" fmla="*/ 105919 w 647985"/>
                <a:gd name="connsiteY38" fmla="*/ 436245 h 768668"/>
                <a:gd name="connsiteX39" fmla="*/ 82106 w 647985"/>
                <a:gd name="connsiteY39" fmla="*/ 379095 h 768668"/>
                <a:gd name="connsiteX40" fmla="*/ 262129 w 647985"/>
                <a:gd name="connsiteY40" fmla="*/ 367665 h 768668"/>
                <a:gd name="connsiteX41" fmla="*/ 308801 w 647985"/>
                <a:gd name="connsiteY41"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01181 w 647985"/>
                <a:gd name="connsiteY20" fmla="*/ 286703 h 768668"/>
                <a:gd name="connsiteX21" fmla="*/ 268796 w 647985"/>
                <a:gd name="connsiteY21" fmla="*/ 254318 h 768668"/>
                <a:gd name="connsiteX22" fmla="*/ 224981 w 647985"/>
                <a:gd name="connsiteY22" fmla="*/ 243840 h 768668"/>
                <a:gd name="connsiteX23" fmla="*/ 201169 w 647985"/>
                <a:gd name="connsiteY23" fmla="*/ 186690 h 768668"/>
                <a:gd name="connsiteX24" fmla="*/ 302134 w 647985"/>
                <a:gd name="connsiteY24" fmla="*/ 60007 h 768668"/>
                <a:gd name="connsiteX25" fmla="*/ 328804 w 647985"/>
                <a:gd name="connsiteY25" fmla="*/ 60007 h 768668"/>
                <a:gd name="connsiteX26" fmla="*/ 340234 w 647985"/>
                <a:gd name="connsiteY26" fmla="*/ 82868 h 768668"/>
                <a:gd name="connsiteX27" fmla="*/ 385954 w 647985"/>
                <a:gd name="connsiteY27" fmla="*/ 82868 h 768668"/>
                <a:gd name="connsiteX28" fmla="*/ 405004 w 647985"/>
                <a:gd name="connsiteY28" fmla="*/ 101917 h 768668"/>
                <a:gd name="connsiteX29" fmla="*/ 396431 w 647985"/>
                <a:gd name="connsiteY29" fmla="*/ 126683 h 768668"/>
                <a:gd name="connsiteX30" fmla="*/ 405004 w 647985"/>
                <a:gd name="connsiteY30" fmla="*/ 147638 h 768668"/>
                <a:gd name="connsiteX31" fmla="*/ 638366 w 647985"/>
                <a:gd name="connsiteY31" fmla="*/ 416243 h 768668"/>
                <a:gd name="connsiteX32" fmla="*/ 308801 w 647985"/>
                <a:gd name="connsiteY32" fmla="*/ 381000 h 768668"/>
                <a:gd name="connsiteX33" fmla="*/ 284989 w 647985"/>
                <a:gd name="connsiteY33" fmla="*/ 392430 h 768668"/>
                <a:gd name="connsiteX34" fmla="*/ 219266 w 647985"/>
                <a:gd name="connsiteY34" fmla="*/ 457200 h 768668"/>
                <a:gd name="connsiteX35" fmla="*/ 208789 w 647985"/>
                <a:gd name="connsiteY35" fmla="*/ 480060 h 768668"/>
                <a:gd name="connsiteX36" fmla="*/ 182119 w 647985"/>
                <a:gd name="connsiteY36" fmla="*/ 480060 h 768668"/>
                <a:gd name="connsiteX37" fmla="*/ 105919 w 647985"/>
                <a:gd name="connsiteY37" fmla="*/ 436245 h 768668"/>
                <a:gd name="connsiteX38" fmla="*/ 82106 w 647985"/>
                <a:gd name="connsiteY38" fmla="*/ 379095 h 768668"/>
                <a:gd name="connsiteX39" fmla="*/ 262129 w 647985"/>
                <a:gd name="connsiteY39" fmla="*/ 367665 h 768668"/>
                <a:gd name="connsiteX40" fmla="*/ 308801 w 647985"/>
                <a:gd name="connsiteY40"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01181 w 647985"/>
                <a:gd name="connsiteY20" fmla="*/ 286703 h 768668"/>
                <a:gd name="connsiteX21" fmla="*/ 268796 w 647985"/>
                <a:gd name="connsiteY21" fmla="*/ 254318 h 768668"/>
                <a:gd name="connsiteX22" fmla="*/ 224981 w 647985"/>
                <a:gd name="connsiteY22" fmla="*/ 243840 h 768668"/>
                <a:gd name="connsiteX23" fmla="*/ 302134 w 647985"/>
                <a:gd name="connsiteY23" fmla="*/ 60007 h 768668"/>
                <a:gd name="connsiteX24" fmla="*/ 328804 w 647985"/>
                <a:gd name="connsiteY24" fmla="*/ 60007 h 768668"/>
                <a:gd name="connsiteX25" fmla="*/ 340234 w 647985"/>
                <a:gd name="connsiteY25" fmla="*/ 82868 h 768668"/>
                <a:gd name="connsiteX26" fmla="*/ 385954 w 647985"/>
                <a:gd name="connsiteY26" fmla="*/ 82868 h 768668"/>
                <a:gd name="connsiteX27" fmla="*/ 405004 w 647985"/>
                <a:gd name="connsiteY27" fmla="*/ 101917 h 768668"/>
                <a:gd name="connsiteX28" fmla="*/ 396431 w 647985"/>
                <a:gd name="connsiteY28" fmla="*/ 126683 h 768668"/>
                <a:gd name="connsiteX29" fmla="*/ 405004 w 647985"/>
                <a:gd name="connsiteY29" fmla="*/ 147638 h 768668"/>
                <a:gd name="connsiteX30" fmla="*/ 638366 w 647985"/>
                <a:gd name="connsiteY30" fmla="*/ 416243 h 768668"/>
                <a:gd name="connsiteX31" fmla="*/ 308801 w 647985"/>
                <a:gd name="connsiteY31" fmla="*/ 381000 h 768668"/>
                <a:gd name="connsiteX32" fmla="*/ 284989 w 647985"/>
                <a:gd name="connsiteY32" fmla="*/ 392430 h 768668"/>
                <a:gd name="connsiteX33" fmla="*/ 219266 w 647985"/>
                <a:gd name="connsiteY33" fmla="*/ 457200 h 768668"/>
                <a:gd name="connsiteX34" fmla="*/ 208789 w 647985"/>
                <a:gd name="connsiteY34" fmla="*/ 480060 h 768668"/>
                <a:gd name="connsiteX35" fmla="*/ 182119 w 647985"/>
                <a:gd name="connsiteY35" fmla="*/ 480060 h 768668"/>
                <a:gd name="connsiteX36" fmla="*/ 105919 w 647985"/>
                <a:gd name="connsiteY36" fmla="*/ 436245 h 768668"/>
                <a:gd name="connsiteX37" fmla="*/ 82106 w 647985"/>
                <a:gd name="connsiteY37" fmla="*/ 379095 h 768668"/>
                <a:gd name="connsiteX38" fmla="*/ 262129 w 647985"/>
                <a:gd name="connsiteY38" fmla="*/ 367665 h 768668"/>
                <a:gd name="connsiteX39" fmla="*/ 308801 w 647985"/>
                <a:gd name="connsiteY39"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301181 w 647985"/>
                <a:gd name="connsiteY20" fmla="*/ 286703 h 768668"/>
                <a:gd name="connsiteX21" fmla="*/ 268796 w 647985"/>
                <a:gd name="connsiteY21" fmla="*/ 254318 h 768668"/>
                <a:gd name="connsiteX22" fmla="*/ 302134 w 647985"/>
                <a:gd name="connsiteY22" fmla="*/ 60007 h 768668"/>
                <a:gd name="connsiteX23" fmla="*/ 328804 w 647985"/>
                <a:gd name="connsiteY23" fmla="*/ 60007 h 768668"/>
                <a:gd name="connsiteX24" fmla="*/ 340234 w 647985"/>
                <a:gd name="connsiteY24" fmla="*/ 82868 h 768668"/>
                <a:gd name="connsiteX25" fmla="*/ 385954 w 647985"/>
                <a:gd name="connsiteY25" fmla="*/ 82868 h 768668"/>
                <a:gd name="connsiteX26" fmla="*/ 405004 w 647985"/>
                <a:gd name="connsiteY26" fmla="*/ 101917 h 768668"/>
                <a:gd name="connsiteX27" fmla="*/ 396431 w 647985"/>
                <a:gd name="connsiteY27" fmla="*/ 126683 h 768668"/>
                <a:gd name="connsiteX28" fmla="*/ 405004 w 647985"/>
                <a:gd name="connsiteY28" fmla="*/ 147638 h 768668"/>
                <a:gd name="connsiteX29" fmla="*/ 638366 w 647985"/>
                <a:gd name="connsiteY29" fmla="*/ 416243 h 768668"/>
                <a:gd name="connsiteX30" fmla="*/ 308801 w 647985"/>
                <a:gd name="connsiteY30" fmla="*/ 381000 h 768668"/>
                <a:gd name="connsiteX31" fmla="*/ 284989 w 647985"/>
                <a:gd name="connsiteY31" fmla="*/ 392430 h 768668"/>
                <a:gd name="connsiteX32" fmla="*/ 219266 w 647985"/>
                <a:gd name="connsiteY32" fmla="*/ 457200 h 768668"/>
                <a:gd name="connsiteX33" fmla="*/ 208789 w 647985"/>
                <a:gd name="connsiteY33" fmla="*/ 480060 h 768668"/>
                <a:gd name="connsiteX34" fmla="*/ 182119 w 647985"/>
                <a:gd name="connsiteY34" fmla="*/ 480060 h 768668"/>
                <a:gd name="connsiteX35" fmla="*/ 105919 w 647985"/>
                <a:gd name="connsiteY35" fmla="*/ 436245 h 768668"/>
                <a:gd name="connsiteX36" fmla="*/ 82106 w 647985"/>
                <a:gd name="connsiteY36" fmla="*/ 379095 h 768668"/>
                <a:gd name="connsiteX37" fmla="*/ 262129 w 647985"/>
                <a:gd name="connsiteY37" fmla="*/ 367665 h 768668"/>
                <a:gd name="connsiteX38" fmla="*/ 308801 w 647985"/>
                <a:gd name="connsiteY38"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54519 w 647985"/>
                <a:gd name="connsiteY19" fmla="*/ 253364 h 768668"/>
                <a:gd name="connsiteX20" fmla="*/ 268796 w 647985"/>
                <a:gd name="connsiteY20" fmla="*/ 254318 h 768668"/>
                <a:gd name="connsiteX21" fmla="*/ 302134 w 647985"/>
                <a:gd name="connsiteY21" fmla="*/ 60007 h 768668"/>
                <a:gd name="connsiteX22" fmla="*/ 328804 w 647985"/>
                <a:gd name="connsiteY22" fmla="*/ 60007 h 768668"/>
                <a:gd name="connsiteX23" fmla="*/ 340234 w 647985"/>
                <a:gd name="connsiteY23" fmla="*/ 82868 h 768668"/>
                <a:gd name="connsiteX24" fmla="*/ 385954 w 647985"/>
                <a:gd name="connsiteY24" fmla="*/ 82868 h 768668"/>
                <a:gd name="connsiteX25" fmla="*/ 405004 w 647985"/>
                <a:gd name="connsiteY25" fmla="*/ 101917 h 768668"/>
                <a:gd name="connsiteX26" fmla="*/ 396431 w 647985"/>
                <a:gd name="connsiteY26" fmla="*/ 126683 h 768668"/>
                <a:gd name="connsiteX27" fmla="*/ 405004 w 647985"/>
                <a:gd name="connsiteY27" fmla="*/ 147638 h 768668"/>
                <a:gd name="connsiteX28" fmla="*/ 638366 w 647985"/>
                <a:gd name="connsiteY28" fmla="*/ 416243 h 768668"/>
                <a:gd name="connsiteX29" fmla="*/ 308801 w 647985"/>
                <a:gd name="connsiteY29" fmla="*/ 381000 h 768668"/>
                <a:gd name="connsiteX30" fmla="*/ 284989 w 647985"/>
                <a:gd name="connsiteY30" fmla="*/ 392430 h 768668"/>
                <a:gd name="connsiteX31" fmla="*/ 219266 w 647985"/>
                <a:gd name="connsiteY31" fmla="*/ 457200 h 768668"/>
                <a:gd name="connsiteX32" fmla="*/ 208789 w 647985"/>
                <a:gd name="connsiteY32" fmla="*/ 480060 h 768668"/>
                <a:gd name="connsiteX33" fmla="*/ 182119 w 647985"/>
                <a:gd name="connsiteY33" fmla="*/ 480060 h 768668"/>
                <a:gd name="connsiteX34" fmla="*/ 105919 w 647985"/>
                <a:gd name="connsiteY34" fmla="*/ 436245 h 768668"/>
                <a:gd name="connsiteX35" fmla="*/ 82106 w 647985"/>
                <a:gd name="connsiteY35" fmla="*/ 379095 h 768668"/>
                <a:gd name="connsiteX36" fmla="*/ 262129 w 647985"/>
                <a:gd name="connsiteY36" fmla="*/ 367665 h 768668"/>
                <a:gd name="connsiteX37" fmla="*/ 308801 w 647985"/>
                <a:gd name="connsiteY37"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268796 w 647985"/>
                <a:gd name="connsiteY19" fmla="*/ 254318 h 768668"/>
                <a:gd name="connsiteX20" fmla="*/ 302134 w 647985"/>
                <a:gd name="connsiteY20" fmla="*/ 60007 h 768668"/>
                <a:gd name="connsiteX21" fmla="*/ 328804 w 647985"/>
                <a:gd name="connsiteY21" fmla="*/ 60007 h 768668"/>
                <a:gd name="connsiteX22" fmla="*/ 340234 w 647985"/>
                <a:gd name="connsiteY22" fmla="*/ 82868 h 768668"/>
                <a:gd name="connsiteX23" fmla="*/ 385954 w 647985"/>
                <a:gd name="connsiteY23" fmla="*/ 82868 h 768668"/>
                <a:gd name="connsiteX24" fmla="*/ 405004 w 647985"/>
                <a:gd name="connsiteY24" fmla="*/ 101917 h 768668"/>
                <a:gd name="connsiteX25" fmla="*/ 396431 w 647985"/>
                <a:gd name="connsiteY25" fmla="*/ 126683 h 768668"/>
                <a:gd name="connsiteX26" fmla="*/ 405004 w 647985"/>
                <a:gd name="connsiteY26" fmla="*/ 147638 h 768668"/>
                <a:gd name="connsiteX27" fmla="*/ 638366 w 647985"/>
                <a:gd name="connsiteY27" fmla="*/ 416243 h 768668"/>
                <a:gd name="connsiteX28" fmla="*/ 308801 w 647985"/>
                <a:gd name="connsiteY28" fmla="*/ 381000 h 768668"/>
                <a:gd name="connsiteX29" fmla="*/ 284989 w 647985"/>
                <a:gd name="connsiteY29" fmla="*/ 392430 h 768668"/>
                <a:gd name="connsiteX30" fmla="*/ 219266 w 647985"/>
                <a:gd name="connsiteY30" fmla="*/ 457200 h 768668"/>
                <a:gd name="connsiteX31" fmla="*/ 208789 w 647985"/>
                <a:gd name="connsiteY31" fmla="*/ 480060 h 768668"/>
                <a:gd name="connsiteX32" fmla="*/ 182119 w 647985"/>
                <a:gd name="connsiteY32" fmla="*/ 480060 h 768668"/>
                <a:gd name="connsiteX33" fmla="*/ 105919 w 647985"/>
                <a:gd name="connsiteY33" fmla="*/ 436245 h 768668"/>
                <a:gd name="connsiteX34" fmla="*/ 82106 w 647985"/>
                <a:gd name="connsiteY34" fmla="*/ 379095 h 768668"/>
                <a:gd name="connsiteX35" fmla="*/ 262129 w 647985"/>
                <a:gd name="connsiteY35" fmla="*/ 367665 h 768668"/>
                <a:gd name="connsiteX36" fmla="*/ 308801 w 647985"/>
                <a:gd name="connsiteY36"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02134 w 647985"/>
                <a:gd name="connsiteY19" fmla="*/ 60007 h 768668"/>
                <a:gd name="connsiteX20" fmla="*/ 328804 w 647985"/>
                <a:gd name="connsiteY20" fmla="*/ 60007 h 768668"/>
                <a:gd name="connsiteX21" fmla="*/ 340234 w 647985"/>
                <a:gd name="connsiteY21" fmla="*/ 82868 h 768668"/>
                <a:gd name="connsiteX22" fmla="*/ 385954 w 647985"/>
                <a:gd name="connsiteY22" fmla="*/ 82868 h 768668"/>
                <a:gd name="connsiteX23" fmla="*/ 405004 w 647985"/>
                <a:gd name="connsiteY23" fmla="*/ 101917 h 768668"/>
                <a:gd name="connsiteX24" fmla="*/ 396431 w 647985"/>
                <a:gd name="connsiteY24" fmla="*/ 126683 h 768668"/>
                <a:gd name="connsiteX25" fmla="*/ 405004 w 647985"/>
                <a:gd name="connsiteY25" fmla="*/ 147638 h 768668"/>
                <a:gd name="connsiteX26" fmla="*/ 638366 w 647985"/>
                <a:gd name="connsiteY26" fmla="*/ 416243 h 768668"/>
                <a:gd name="connsiteX27" fmla="*/ 308801 w 647985"/>
                <a:gd name="connsiteY27" fmla="*/ 381000 h 768668"/>
                <a:gd name="connsiteX28" fmla="*/ 284989 w 647985"/>
                <a:gd name="connsiteY28" fmla="*/ 392430 h 768668"/>
                <a:gd name="connsiteX29" fmla="*/ 219266 w 647985"/>
                <a:gd name="connsiteY29" fmla="*/ 457200 h 768668"/>
                <a:gd name="connsiteX30" fmla="*/ 208789 w 647985"/>
                <a:gd name="connsiteY30" fmla="*/ 480060 h 768668"/>
                <a:gd name="connsiteX31" fmla="*/ 182119 w 647985"/>
                <a:gd name="connsiteY31" fmla="*/ 480060 h 768668"/>
                <a:gd name="connsiteX32" fmla="*/ 105919 w 647985"/>
                <a:gd name="connsiteY32" fmla="*/ 436245 h 768668"/>
                <a:gd name="connsiteX33" fmla="*/ 82106 w 647985"/>
                <a:gd name="connsiteY33" fmla="*/ 379095 h 768668"/>
                <a:gd name="connsiteX34" fmla="*/ 262129 w 647985"/>
                <a:gd name="connsiteY34" fmla="*/ 367665 h 768668"/>
                <a:gd name="connsiteX35" fmla="*/ 308801 w 647985"/>
                <a:gd name="connsiteY35"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02134 w 647985"/>
                <a:gd name="connsiteY19" fmla="*/ 60007 h 768668"/>
                <a:gd name="connsiteX20" fmla="*/ 328804 w 647985"/>
                <a:gd name="connsiteY20" fmla="*/ 60007 h 768668"/>
                <a:gd name="connsiteX21" fmla="*/ 385954 w 647985"/>
                <a:gd name="connsiteY21" fmla="*/ 82868 h 768668"/>
                <a:gd name="connsiteX22" fmla="*/ 405004 w 647985"/>
                <a:gd name="connsiteY22" fmla="*/ 101917 h 768668"/>
                <a:gd name="connsiteX23" fmla="*/ 396431 w 647985"/>
                <a:gd name="connsiteY23" fmla="*/ 126683 h 768668"/>
                <a:gd name="connsiteX24" fmla="*/ 405004 w 647985"/>
                <a:gd name="connsiteY24" fmla="*/ 147638 h 768668"/>
                <a:gd name="connsiteX25" fmla="*/ 638366 w 647985"/>
                <a:gd name="connsiteY25" fmla="*/ 416243 h 768668"/>
                <a:gd name="connsiteX26" fmla="*/ 308801 w 647985"/>
                <a:gd name="connsiteY26" fmla="*/ 381000 h 768668"/>
                <a:gd name="connsiteX27" fmla="*/ 284989 w 647985"/>
                <a:gd name="connsiteY27" fmla="*/ 392430 h 768668"/>
                <a:gd name="connsiteX28" fmla="*/ 219266 w 647985"/>
                <a:gd name="connsiteY28" fmla="*/ 457200 h 768668"/>
                <a:gd name="connsiteX29" fmla="*/ 208789 w 647985"/>
                <a:gd name="connsiteY29" fmla="*/ 480060 h 768668"/>
                <a:gd name="connsiteX30" fmla="*/ 182119 w 647985"/>
                <a:gd name="connsiteY30" fmla="*/ 480060 h 768668"/>
                <a:gd name="connsiteX31" fmla="*/ 105919 w 647985"/>
                <a:gd name="connsiteY31" fmla="*/ 436245 h 768668"/>
                <a:gd name="connsiteX32" fmla="*/ 82106 w 647985"/>
                <a:gd name="connsiteY32" fmla="*/ 379095 h 768668"/>
                <a:gd name="connsiteX33" fmla="*/ 262129 w 647985"/>
                <a:gd name="connsiteY33" fmla="*/ 367665 h 768668"/>
                <a:gd name="connsiteX34" fmla="*/ 308801 w 647985"/>
                <a:gd name="connsiteY34"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02134 w 647985"/>
                <a:gd name="connsiteY19" fmla="*/ 60007 h 768668"/>
                <a:gd name="connsiteX20" fmla="*/ 328804 w 647985"/>
                <a:gd name="connsiteY20" fmla="*/ 60007 h 768668"/>
                <a:gd name="connsiteX21" fmla="*/ 405004 w 647985"/>
                <a:gd name="connsiteY21" fmla="*/ 101917 h 768668"/>
                <a:gd name="connsiteX22" fmla="*/ 396431 w 647985"/>
                <a:gd name="connsiteY22" fmla="*/ 126683 h 768668"/>
                <a:gd name="connsiteX23" fmla="*/ 405004 w 647985"/>
                <a:gd name="connsiteY23" fmla="*/ 147638 h 768668"/>
                <a:gd name="connsiteX24" fmla="*/ 638366 w 647985"/>
                <a:gd name="connsiteY24" fmla="*/ 416243 h 768668"/>
                <a:gd name="connsiteX25" fmla="*/ 308801 w 647985"/>
                <a:gd name="connsiteY25" fmla="*/ 381000 h 768668"/>
                <a:gd name="connsiteX26" fmla="*/ 284989 w 647985"/>
                <a:gd name="connsiteY26" fmla="*/ 392430 h 768668"/>
                <a:gd name="connsiteX27" fmla="*/ 219266 w 647985"/>
                <a:gd name="connsiteY27" fmla="*/ 457200 h 768668"/>
                <a:gd name="connsiteX28" fmla="*/ 208789 w 647985"/>
                <a:gd name="connsiteY28" fmla="*/ 480060 h 768668"/>
                <a:gd name="connsiteX29" fmla="*/ 182119 w 647985"/>
                <a:gd name="connsiteY29" fmla="*/ 480060 h 768668"/>
                <a:gd name="connsiteX30" fmla="*/ 105919 w 647985"/>
                <a:gd name="connsiteY30" fmla="*/ 436245 h 768668"/>
                <a:gd name="connsiteX31" fmla="*/ 82106 w 647985"/>
                <a:gd name="connsiteY31" fmla="*/ 379095 h 768668"/>
                <a:gd name="connsiteX32" fmla="*/ 262129 w 647985"/>
                <a:gd name="connsiteY32" fmla="*/ 367665 h 768668"/>
                <a:gd name="connsiteX33" fmla="*/ 308801 w 647985"/>
                <a:gd name="connsiteY33"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02134 w 647985"/>
                <a:gd name="connsiteY19" fmla="*/ 60007 h 768668"/>
                <a:gd name="connsiteX20" fmla="*/ 328804 w 647985"/>
                <a:gd name="connsiteY20" fmla="*/ 60007 h 768668"/>
                <a:gd name="connsiteX21" fmla="*/ 405004 w 647985"/>
                <a:gd name="connsiteY21" fmla="*/ 101917 h 768668"/>
                <a:gd name="connsiteX22" fmla="*/ 396431 w 647985"/>
                <a:gd name="connsiteY22" fmla="*/ 126683 h 768668"/>
                <a:gd name="connsiteX23" fmla="*/ 638366 w 647985"/>
                <a:gd name="connsiteY23" fmla="*/ 416243 h 768668"/>
                <a:gd name="connsiteX24" fmla="*/ 308801 w 647985"/>
                <a:gd name="connsiteY24" fmla="*/ 381000 h 768668"/>
                <a:gd name="connsiteX25" fmla="*/ 284989 w 647985"/>
                <a:gd name="connsiteY25" fmla="*/ 392430 h 768668"/>
                <a:gd name="connsiteX26" fmla="*/ 219266 w 647985"/>
                <a:gd name="connsiteY26" fmla="*/ 457200 h 768668"/>
                <a:gd name="connsiteX27" fmla="*/ 208789 w 647985"/>
                <a:gd name="connsiteY27" fmla="*/ 480060 h 768668"/>
                <a:gd name="connsiteX28" fmla="*/ 182119 w 647985"/>
                <a:gd name="connsiteY28" fmla="*/ 480060 h 768668"/>
                <a:gd name="connsiteX29" fmla="*/ 105919 w 647985"/>
                <a:gd name="connsiteY29" fmla="*/ 436245 h 768668"/>
                <a:gd name="connsiteX30" fmla="*/ 82106 w 647985"/>
                <a:gd name="connsiteY30" fmla="*/ 379095 h 768668"/>
                <a:gd name="connsiteX31" fmla="*/ 262129 w 647985"/>
                <a:gd name="connsiteY31" fmla="*/ 367665 h 768668"/>
                <a:gd name="connsiteX32" fmla="*/ 308801 w 647985"/>
                <a:gd name="connsiteY32"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02134 w 647985"/>
                <a:gd name="connsiteY19" fmla="*/ 60007 h 768668"/>
                <a:gd name="connsiteX20" fmla="*/ 328804 w 647985"/>
                <a:gd name="connsiteY20" fmla="*/ 60007 h 768668"/>
                <a:gd name="connsiteX21" fmla="*/ 405004 w 647985"/>
                <a:gd name="connsiteY21" fmla="*/ 101917 h 768668"/>
                <a:gd name="connsiteX22" fmla="*/ 638366 w 647985"/>
                <a:gd name="connsiteY22" fmla="*/ 416243 h 768668"/>
                <a:gd name="connsiteX23" fmla="*/ 308801 w 647985"/>
                <a:gd name="connsiteY23" fmla="*/ 381000 h 768668"/>
                <a:gd name="connsiteX24" fmla="*/ 284989 w 647985"/>
                <a:gd name="connsiteY24" fmla="*/ 392430 h 768668"/>
                <a:gd name="connsiteX25" fmla="*/ 219266 w 647985"/>
                <a:gd name="connsiteY25" fmla="*/ 457200 h 768668"/>
                <a:gd name="connsiteX26" fmla="*/ 208789 w 647985"/>
                <a:gd name="connsiteY26" fmla="*/ 480060 h 768668"/>
                <a:gd name="connsiteX27" fmla="*/ 182119 w 647985"/>
                <a:gd name="connsiteY27" fmla="*/ 480060 h 768668"/>
                <a:gd name="connsiteX28" fmla="*/ 105919 w 647985"/>
                <a:gd name="connsiteY28" fmla="*/ 436245 h 768668"/>
                <a:gd name="connsiteX29" fmla="*/ 82106 w 647985"/>
                <a:gd name="connsiteY29" fmla="*/ 379095 h 768668"/>
                <a:gd name="connsiteX30" fmla="*/ 262129 w 647985"/>
                <a:gd name="connsiteY30" fmla="*/ 367665 h 768668"/>
                <a:gd name="connsiteX31" fmla="*/ 308801 w 647985"/>
                <a:gd name="connsiteY31"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02134 w 647985"/>
                <a:gd name="connsiteY19" fmla="*/ 60007 h 768668"/>
                <a:gd name="connsiteX20" fmla="*/ 328804 w 647985"/>
                <a:gd name="connsiteY20" fmla="*/ 60007 h 768668"/>
                <a:gd name="connsiteX21" fmla="*/ 638366 w 647985"/>
                <a:gd name="connsiteY21" fmla="*/ 416243 h 768668"/>
                <a:gd name="connsiteX22" fmla="*/ 308801 w 647985"/>
                <a:gd name="connsiteY22" fmla="*/ 381000 h 768668"/>
                <a:gd name="connsiteX23" fmla="*/ 284989 w 647985"/>
                <a:gd name="connsiteY23" fmla="*/ 392430 h 768668"/>
                <a:gd name="connsiteX24" fmla="*/ 219266 w 647985"/>
                <a:gd name="connsiteY24" fmla="*/ 457200 h 768668"/>
                <a:gd name="connsiteX25" fmla="*/ 208789 w 647985"/>
                <a:gd name="connsiteY25" fmla="*/ 480060 h 768668"/>
                <a:gd name="connsiteX26" fmla="*/ 182119 w 647985"/>
                <a:gd name="connsiteY26" fmla="*/ 480060 h 768668"/>
                <a:gd name="connsiteX27" fmla="*/ 105919 w 647985"/>
                <a:gd name="connsiteY27" fmla="*/ 436245 h 768668"/>
                <a:gd name="connsiteX28" fmla="*/ 82106 w 647985"/>
                <a:gd name="connsiteY28" fmla="*/ 379095 h 768668"/>
                <a:gd name="connsiteX29" fmla="*/ 262129 w 647985"/>
                <a:gd name="connsiteY29" fmla="*/ 367665 h 768668"/>
                <a:gd name="connsiteX30" fmla="*/ 308801 w 647985"/>
                <a:gd name="connsiteY30"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302134 w 647985"/>
                <a:gd name="connsiteY19" fmla="*/ 60007 h 768668"/>
                <a:gd name="connsiteX20" fmla="*/ 638366 w 647985"/>
                <a:gd name="connsiteY20" fmla="*/ 416243 h 768668"/>
                <a:gd name="connsiteX21" fmla="*/ 308801 w 647985"/>
                <a:gd name="connsiteY21" fmla="*/ 381000 h 768668"/>
                <a:gd name="connsiteX22" fmla="*/ 284989 w 647985"/>
                <a:gd name="connsiteY22" fmla="*/ 392430 h 768668"/>
                <a:gd name="connsiteX23" fmla="*/ 219266 w 647985"/>
                <a:gd name="connsiteY23" fmla="*/ 457200 h 768668"/>
                <a:gd name="connsiteX24" fmla="*/ 208789 w 647985"/>
                <a:gd name="connsiteY24" fmla="*/ 480060 h 768668"/>
                <a:gd name="connsiteX25" fmla="*/ 182119 w 647985"/>
                <a:gd name="connsiteY25" fmla="*/ 480060 h 768668"/>
                <a:gd name="connsiteX26" fmla="*/ 105919 w 647985"/>
                <a:gd name="connsiteY26" fmla="*/ 436245 h 768668"/>
                <a:gd name="connsiteX27" fmla="*/ 82106 w 647985"/>
                <a:gd name="connsiteY27" fmla="*/ 379095 h 768668"/>
                <a:gd name="connsiteX28" fmla="*/ 262129 w 647985"/>
                <a:gd name="connsiteY28" fmla="*/ 367665 h 768668"/>
                <a:gd name="connsiteX29" fmla="*/ 308801 w 647985"/>
                <a:gd name="connsiteY29"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638366 w 647985"/>
                <a:gd name="connsiteY19" fmla="*/ 416243 h 768668"/>
                <a:gd name="connsiteX20" fmla="*/ 308801 w 647985"/>
                <a:gd name="connsiteY20" fmla="*/ 381000 h 768668"/>
                <a:gd name="connsiteX21" fmla="*/ 284989 w 647985"/>
                <a:gd name="connsiteY21" fmla="*/ 392430 h 768668"/>
                <a:gd name="connsiteX22" fmla="*/ 219266 w 647985"/>
                <a:gd name="connsiteY22" fmla="*/ 457200 h 768668"/>
                <a:gd name="connsiteX23" fmla="*/ 208789 w 647985"/>
                <a:gd name="connsiteY23" fmla="*/ 480060 h 768668"/>
                <a:gd name="connsiteX24" fmla="*/ 182119 w 647985"/>
                <a:gd name="connsiteY24" fmla="*/ 480060 h 768668"/>
                <a:gd name="connsiteX25" fmla="*/ 105919 w 647985"/>
                <a:gd name="connsiteY25" fmla="*/ 436245 h 768668"/>
                <a:gd name="connsiteX26" fmla="*/ 82106 w 647985"/>
                <a:gd name="connsiteY26" fmla="*/ 379095 h 768668"/>
                <a:gd name="connsiteX27" fmla="*/ 262129 w 647985"/>
                <a:gd name="connsiteY27" fmla="*/ 367665 h 768668"/>
                <a:gd name="connsiteX28" fmla="*/ 308801 w 647985"/>
                <a:gd name="connsiteY28" fmla="*/ 381000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638366 w 647985"/>
                <a:gd name="connsiteY19" fmla="*/ 416243 h 768668"/>
                <a:gd name="connsiteX20" fmla="*/ 262129 w 647985"/>
                <a:gd name="connsiteY20" fmla="*/ 367665 h 768668"/>
                <a:gd name="connsiteX21" fmla="*/ 284989 w 647985"/>
                <a:gd name="connsiteY21" fmla="*/ 392430 h 768668"/>
                <a:gd name="connsiteX22" fmla="*/ 219266 w 647985"/>
                <a:gd name="connsiteY22" fmla="*/ 457200 h 768668"/>
                <a:gd name="connsiteX23" fmla="*/ 208789 w 647985"/>
                <a:gd name="connsiteY23" fmla="*/ 480060 h 768668"/>
                <a:gd name="connsiteX24" fmla="*/ 182119 w 647985"/>
                <a:gd name="connsiteY24" fmla="*/ 480060 h 768668"/>
                <a:gd name="connsiteX25" fmla="*/ 105919 w 647985"/>
                <a:gd name="connsiteY25" fmla="*/ 436245 h 768668"/>
                <a:gd name="connsiteX26" fmla="*/ 82106 w 647985"/>
                <a:gd name="connsiteY26" fmla="*/ 379095 h 768668"/>
                <a:gd name="connsiteX27" fmla="*/ 262129 w 647985"/>
                <a:gd name="connsiteY27"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638366 w 647985"/>
                <a:gd name="connsiteY19" fmla="*/ 416243 h 768668"/>
                <a:gd name="connsiteX20" fmla="*/ 262129 w 647985"/>
                <a:gd name="connsiteY20" fmla="*/ 367665 h 768668"/>
                <a:gd name="connsiteX21" fmla="*/ 284989 w 647985"/>
                <a:gd name="connsiteY21" fmla="*/ 392430 h 768668"/>
                <a:gd name="connsiteX22" fmla="*/ 219266 w 647985"/>
                <a:gd name="connsiteY22" fmla="*/ 457200 h 768668"/>
                <a:gd name="connsiteX23" fmla="*/ 208789 w 647985"/>
                <a:gd name="connsiteY23" fmla="*/ 480060 h 768668"/>
                <a:gd name="connsiteX24" fmla="*/ 182119 w 647985"/>
                <a:gd name="connsiteY24" fmla="*/ 480060 h 768668"/>
                <a:gd name="connsiteX25" fmla="*/ 82106 w 647985"/>
                <a:gd name="connsiteY25" fmla="*/ 379095 h 768668"/>
                <a:gd name="connsiteX26" fmla="*/ 262129 w 647985"/>
                <a:gd name="connsiteY26"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638366 w 647985"/>
                <a:gd name="connsiteY19" fmla="*/ 416243 h 768668"/>
                <a:gd name="connsiteX20" fmla="*/ 262129 w 647985"/>
                <a:gd name="connsiteY20" fmla="*/ 367665 h 768668"/>
                <a:gd name="connsiteX21" fmla="*/ 284989 w 647985"/>
                <a:gd name="connsiteY21" fmla="*/ 392430 h 768668"/>
                <a:gd name="connsiteX22" fmla="*/ 219266 w 647985"/>
                <a:gd name="connsiteY22" fmla="*/ 457200 h 768668"/>
                <a:gd name="connsiteX23" fmla="*/ 208789 w 647985"/>
                <a:gd name="connsiteY23" fmla="*/ 480060 h 768668"/>
                <a:gd name="connsiteX24" fmla="*/ 182119 w 647985"/>
                <a:gd name="connsiteY24" fmla="*/ 480060 h 768668"/>
                <a:gd name="connsiteX25" fmla="*/ 262129 w 647985"/>
                <a:gd name="connsiteY25" fmla="*/ 367665 h 768668"/>
                <a:gd name="connsiteX0" fmla="*/ 308801 w 647985"/>
                <a:gd name="connsiteY0" fmla="*/ 381000 h 768668"/>
                <a:gd name="connsiteX1" fmla="*/ 308801 w 647985"/>
                <a:gd name="connsiteY1" fmla="*/ 381000 h 768668"/>
                <a:gd name="connsiteX2" fmla="*/ 308801 w 647985"/>
                <a:gd name="connsiteY2" fmla="*/ 381000 h 768668"/>
                <a:gd name="connsiteX3" fmla="*/ 638366 w 647985"/>
                <a:gd name="connsiteY3" fmla="*/ 416243 h 768668"/>
                <a:gd name="connsiteX4" fmla="*/ 572644 w 647985"/>
                <a:gd name="connsiteY4" fmla="*/ 301943 h 768668"/>
                <a:gd name="connsiteX5" fmla="*/ 572644 w 647985"/>
                <a:gd name="connsiteY5" fmla="*/ 297180 h 768668"/>
                <a:gd name="connsiteX6" fmla="*/ 432626 w 647985"/>
                <a:gd name="connsiteY6" fmla="*/ 40005 h 768668"/>
                <a:gd name="connsiteX7" fmla="*/ 140209 w 647985"/>
                <a:gd name="connsiteY7" fmla="*/ 40005 h 768668"/>
                <a:gd name="connsiteX8" fmla="*/ 191 w 647985"/>
                <a:gd name="connsiteY8" fmla="*/ 297180 h 768668"/>
                <a:gd name="connsiteX9" fmla="*/ 112586 w 647985"/>
                <a:gd name="connsiteY9" fmla="*/ 527685 h 768668"/>
                <a:gd name="connsiteX10" fmla="*/ 112586 w 647985"/>
                <a:gd name="connsiteY10" fmla="*/ 768668 h 768668"/>
                <a:gd name="connsiteX11" fmla="*/ 413576 w 647985"/>
                <a:gd name="connsiteY11" fmla="*/ 768668 h 768668"/>
                <a:gd name="connsiteX12" fmla="*/ 413576 w 647985"/>
                <a:gd name="connsiteY12" fmla="*/ 654368 h 768668"/>
                <a:gd name="connsiteX13" fmla="*/ 460249 w 647985"/>
                <a:gd name="connsiteY13" fmla="*/ 654368 h 768668"/>
                <a:gd name="connsiteX14" fmla="*/ 540259 w 647985"/>
                <a:gd name="connsiteY14" fmla="*/ 621030 h 768668"/>
                <a:gd name="connsiteX15" fmla="*/ 572644 w 647985"/>
                <a:gd name="connsiteY15" fmla="*/ 540068 h 768668"/>
                <a:gd name="connsiteX16" fmla="*/ 572644 w 647985"/>
                <a:gd name="connsiteY16" fmla="*/ 482918 h 768668"/>
                <a:gd name="connsiteX17" fmla="*/ 614554 w 647985"/>
                <a:gd name="connsiteY17" fmla="*/ 482918 h 768668"/>
                <a:gd name="connsiteX18" fmla="*/ 638366 w 647985"/>
                <a:gd name="connsiteY18" fmla="*/ 416243 h 768668"/>
                <a:gd name="connsiteX19" fmla="*/ 638366 w 647985"/>
                <a:gd name="connsiteY19" fmla="*/ 416243 h 768668"/>
                <a:gd name="connsiteX20" fmla="*/ 182119 w 647985"/>
                <a:gd name="connsiteY20" fmla="*/ 480060 h 768668"/>
                <a:gd name="connsiteX21" fmla="*/ 284989 w 647985"/>
                <a:gd name="connsiteY21" fmla="*/ 392430 h 768668"/>
                <a:gd name="connsiteX22" fmla="*/ 219266 w 647985"/>
                <a:gd name="connsiteY22" fmla="*/ 457200 h 768668"/>
                <a:gd name="connsiteX23" fmla="*/ 208789 w 647985"/>
                <a:gd name="connsiteY23" fmla="*/ 480060 h 768668"/>
                <a:gd name="connsiteX24" fmla="*/ 182119 w 647985"/>
                <a:gd name="connsiteY24" fmla="*/ 480060 h 768668"/>
                <a:gd name="connsiteX0" fmla="*/ 638366 w 647985"/>
                <a:gd name="connsiteY0" fmla="*/ 416243 h 768668"/>
                <a:gd name="connsiteX1" fmla="*/ 572644 w 647985"/>
                <a:gd name="connsiteY1" fmla="*/ 301943 h 768668"/>
                <a:gd name="connsiteX2" fmla="*/ 572644 w 647985"/>
                <a:gd name="connsiteY2" fmla="*/ 297180 h 768668"/>
                <a:gd name="connsiteX3" fmla="*/ 432626 w 647985"/>
                <a:gd name="connsiteY3" fmla="*/ 40005 h 768668"/>
                <a:gd name="connsiteX4" fmla="*/ 140209 w 647985"/>
                <a:gd name="connsiteY4" fmla="*/ 40005 h 768668"/>
                <a:gd name="connsiteX5" fmla="*/ 191 w 647985"/>
                <a:gd name="connsiteY5" fmla="*/ 297180 h 768668"/>
                <a:gd name="connsiteX6" fmla="*/ 112586 w 647985"/>
                <a:gd name="connsiteY6" fmla="*/ 527685 h 768668"/>
                <a:gd name="connsiteX7" fmla="*/ 112586 w 647985"/>
                <a:gd name="connsiteY7" fmla="*/ 768668 h 768668"/>
                <a:gd name="connsiteX8" fmla="*/ 413576 w 647985"/>
                <a:gd name="connsiteY8" fmla="*/ 768668 h 768668"/>
                <a:gd name="connsiteX9" fmla="*/ 413576 w 647985"/>
                <a:gd name="connsiteY9" fmla="*/ 654368 h 768668"/>
                <a:gd name="connsiteX10" fmla="*/ 460249 w 647985"/>
                <a:gd name="connsiteY10" fmla="*/ 654368 h 768668"/>
                <a:gd name="connsiteX11" fmla="*/ 540259 w 647985"/>
                <a:gd name="connsiteY11" fmla="*/ 621030 h 768668"/>
                <a:gd name="connsiteX12" fmla="*/ 572644 w 647985"/>
                <a:gd name="connsiteY12" fmla="*/ 540068 h 768668"/>
                <a:gd name="connsiteX13" fmla="*/ 572644 w 647985"/>
                <a:gd name="connsiteY13" fmla="*/ 482918 h 768668"/>
                <a:gd name="connsiteX14" fmla="*/ 614554 w 647985"/>
                <a:gd name="connsiteY14" fmla="*/ 482918 h 768668"/>
                <a:gd name="connsiteX15" fmla="*/ 638366 w 647985"/>
                <a:gd name="connsiteY15" fmla="*/ 416243 h 768668"/>
                <a:gd name="connsiteX16" fmla="*/ 638366 w 647985"/>
                <a:gd name="connsiteY16" fmla="*/ 416243 h 768668"/>
                <a:gd name="connsiteX17" fmla="*/ 182119 w 647985"/>
                <a:gd name="connsiteY17" fmla="*/ 480060 h 768668"/>
                <a:gd name="connsiteX18" fmla="*/ 284989 w 647985"/>
                <a:gd name="connsiteY18" fmla="*/ 392430 h 768668"/>
                <a:gd name="connsiteX19" fmla="*/ 219266 w 647985"/>
                <a:gd name="connsiteY19" fmla="*/ 457200 h 768668"/>
                <a:gd name="connsiteX20" fmla="*/ 208789 w 647985"/>
                <a:gd name="connsiteY20" fmla="*/ 480060 h 768668"/>
                <a:gd name="connsiteX21" fmla="*/ 182119 w 647985"/>
                <a:gd name="connsiteY21" fmla="*/ 480060 h 768668"/>
                <a:gd name="connsiteX0" fmla="*/ 638366 w 647985"/>
                <a:gd name="connsiteY0" fmla="*/ 416243 h 768668"/>
                <a:gd name="connsiteX1" fmla="*/ 572644 w 647985"/>
                <a:gd name="connsiteY1" fmla="*/ 301943 h 768668"/>
                <a:gd name="connsiteX2" fmla="*/ 572644 w 647985"/>
                <a:gd name="connsiteY2" fmla="*/ 297180 h 768668"/>
                <a:gd name="connsiteX3" fmla="*/ 432626 w 647985"/>
                <a:gd name="connsiteY3" fmla="*/ 40005 h 768668"/>
                <a:gd name="connsiteX4" fmla="*/ 140209 w 647985"/>
                <a:gd name="connsiteY4" fmla="*/ 40005 h 768668"/>
                <a:gd name="connsiteX5" fmla="*/ 191 w 647985"/>
                <a:gd name="connsiteY5" fmla="*/ 297180 h 768668"/>
                <a:gd name="connsiteX6" fmla="*/ 112586 w 647985"/>
                <a:gd name="connsiteY6" fmla="*/ 527685 h 768668"/>
                <a:gd name="connsiteX7" fmla="*/ 112586 w 647985"/>
                <a:gd name="connsiteY7" fmla="*/ 768668 h 768668"/>
                <a:gd name="connsiteX8" fmla="*/ 413576 w 647985"/>
                <a:gd name="connsiteY8" fmla="*/ 768668 h 768668"/>
                <a:gd name="connsiteX9" fmla="*/ 413576 w 647985"/>
                <a:gd name="connsiteY9" fmla="*/ 654368 h 768668"/>
                <a:gd name="connsiteX10" fmla="*/ 460249 w 647985"/>
                <a:gd name="connsiteY10" fmla="*/ 654368 h 768668"/>
                <a:gd name="connsiteX11" fmla="*/ 540259 w 647985"/>
                <a:gd name="connsiteY11" fmla="*/ 621030 h 768668"/>
                <a:gd name="connsiteX12" fmla="*/ 572644 w 647985"/>
                <a:gd name="connsiteY12" fmla="*/ 540068 h 768668"/>
                <a:gd name="connsiteX13" fmla="*/ 572644 w 647985"/>
                <a:gd name="connsiteY13" fmla="*/ 482918 h 768668"/>
                <a:gd name="connsiteX14" fmla="*/ 614554 w 647985"/>
                <a:gd name="connsiteY14" fmla="*/ 482918 h 768668"/>
                <a:gd name="connsiteX15" fmla="*/ 638366 w 647985"/>
                <a:gd name="connsiteY15" fmla="*/ 416243 h 768668"/>
                <a:gd name="connsiteX16" fmla="*/ 638366 w 647985"/>
                <a:gd name="connsiteY16" fmla="*/ 416243 h 768668"/>
                <a:gd name="connsiteX17" fmla="*/ 182119 w 647985"/>
                <a:gd name="connsiteY17" fmla="*/ 480060 h 768668"/>
                <a:gd name="connsiteX18" fmla="*/ 219266 w 647985"/>
                <a:gd name="connsiteY18" fmla="*/ 457200 h 768668"/>
                <a:gd name="connsiteX19" fmla="*/ 208789 w 647985"/>
                <a:gd name="connsiteY19" fmla="*/ 480060 h 768668"/>
                <a:gd name="connsiteX20" fmla="*/ 182119 w 647985"/>
                <a:gd name="connsiteY20" fmla="*/ 480060 h 768668"/>
                <a:gd name="connsiteX0" fmla="*/ 638366 w 647985"/>
                <a:gd name="connsiteY0" fmla="*/ 416243 h 768668"/>
                <a:gd name="connsiteX1" fmla="*/ 572644 w 647985"/>
                <a:gd name="connsiteY1" fmla="*/ 301943 h 768668"/>
                <a:gd name="connsiteX2" fmla="*/ 572644 w 647985"/>
                <a:gd name="connsiteY2" fmla="*/ 297180 h 768668"/>
                <a:gd name="connsiteX3" fmla="*/ 432626 w 647985"/>
                <a:gd name="connsiteY3" fmla="*/ 40005 h 768668"/>
                <a:gd name="connsiteX4" fmla="*/ 140209 w 647985"/>
                <a:gd name="connsiteY4" fmla="*/ 40005 h 768668"/>
                <a:gd name="connsiteX5" fmla="*/ 191 w 647985"/>
                <a:gd name="connsiteY5" fmla="*/ 297180 h 768668"/>
                <a:gd name="connsiteX6" fmla="*/ 112586 w 647985"/>
                <a:gd name="connsiteY6" fmla="*/ 527685 h 768668"/>
                <a:gd name="connsiteX7" fmla="*/ 112586 w 647985"/>
                <a:gd name="connsiteY7" fmla="*/ 768668 h 768668"/>
                <a:gd name="connsiteX8" fmla="*/ 413576 w 647985"/>
                <a:gd name="connsiteY8" fmla="*/ 768668 h 768668"/>
                <a:gd name="connsiteX9" fmla="*/ 413576 w 647985"/>
                <a:gd name="connsiteY9" fmla="*/ 654368 h 768668"/>
                <a:gd name="connsiteX10" fmla="*/ 460249 w 647985"/>
                <a:gd name="connsiteY10" fmla="*/ 654368 h 768668"/>
                <a:gd name="connsiteX11" fmla="*/ 540259 w 647985"/>
                <a:gd name="connsiteY11" fmla="*/ 621030 h 768668"/>
                <a:gd name="connsiteX12" fmla="*/ 572644 w 647985"/>
                <a:gd name="connsiteY12" fmla="*/ 540068 h 768668"/>
                <a:gd name="connsiteX13" fmla="*/ 572644 w 647985"/>
                <a:gd name="connsiteY13" fmla="*/ 482918 h 768668"/>
                <a:gd name="connsiteX14" fmla="*/ 614554 w 647985"/>
                <a:gd name="connsiteY14" fmla="*/ 482918 h 768668"/>
                <a:gd name="connsiteX15" fmla="*/ 638366 w 647985"/>
                <a:gd name="connsiteY15" fmla="*/ 416243 h 768668"/>
                <a:gd name="connsiteX16" fmla="*/ 638366 w 647985"/>
                <a:gd name="connsiteY16" fmla="*/ 416243 h 768668"/>
                <a:gd name="connsiteX17" fmla="*/ 182119 w 647985"/>
                <a:gd name="connsiteY17" fmla="*/ 480060 h 768668"/>
                <a:gd name="connsiteX18" fmla="*/ 208789 w 647985"/>
                <a:gd name="connsiteY18" fmla="*/ 480060 h 768668"/>
                <a:gd name="connsiteX19" fmla="*/ 182119 w 647985"/>
                <a:gd name="connsiteY19" fmla="*/ 480060 h 768668"/>
                <a:gd name="connsiteX0" fmla="*/ 638366 w 647985"/>
                <a:gd name="connsiteY0" fmla="*/ 416243 h 768668"/>
                <a:gd name="connsiteX1" fmla="*/ 572644 w 647985"/>
                <a:gd name="connsiteY1" fmla="*/ 301943 h 768668"/>
                <a:gd name="connsiteX2" fmla="*/ 572644 w 647985"/>
                <a:gd name="connsiteY2" fmla="*/ 297180 h 768668"/>
                <a:gd name="connsiteX3" fmla="*/ 432626 w 647985"/>
                <a:gd name="connsiteY3" fmla="*/ 40005 h 768668"/>
                <a:gd name="connsiteX4" fmla="*/ 140209 w 647985"/>
                <a:gd name="connsiteY4" fmla="*/ 40005 h 768668"/>
                <a:gd name="connsiteX5" fmla="*/ 191 w 647985"/>
                <a:gd name="connsiteY5" fmla="*/ 297180 h 768668"/>
                <a:gd name="connsiteX6" fmla="*/ 112586 w 647985"/>
                <a:gd name="connsiteY6" fmla="*/ 527685 h 768668"/>
                <a:gd name="connsiteX7" fmla="*/ 112586 w 647985"/>
                <a:gd name="connsiteY7" fmla="*/ 768668 h 768668"/>
                <a:gd name="connsiteX8" fmla="*/ 413576 w 647985"/>
                <a:gd name="connsiteY8" fmla="*/ 768668 h 768668"/>
                <a:gd name="connsiteX9" fmla="*/ 413576 w 647985"/>
                <a:gd name="connsiteY9" fmla="*/ 654368 h 768668"/>
                <a:gd name="connsiteX10" fmla="*/ 460249 w 647985"/>
                <a:gd name="connsiteY10" fmla="*/ 654368 h 768668"/>
                <a:gd name="connsiteX11" fmla="*/ 540259 w 647985"/>
                <a:gd name="connsiteY11" fmla="*/ 621030 h 768668"/>
                <a:gd name="connsiteX12" fmla="*/ 572644 w 647985"/>
                <a:gd name="connsiteY12" fmla="*/ 540068 h 768668"/>
                <a:gd name="connsiteX13" fmla="*/ 572644 w 647985"/>
                <a:gd name="connsiteY13" fmla="*/ 482918 h 768668"/>
                <a:gd name="connsiteX14" fmla="*/ 614554 w 647985"/>
                <a:gd name="connsiteY14" fmla="*/ 482918 h 768668"/>
                <a:gd name="connsiteX15" fmla="*/ 638366 w 647985"/>
                <a:gd name="connsiteY15" fmla="*/ 416243 h 768668"/>
                <a:gd name="connsiteX16" fmla="*/ 638366 w 647985"/>
                <a:gd name="connsiteY16" fmla="*/ 416243 h 76866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Lst>
              <a:rect l="l" t="t" r="r" b="b"/>
              <a:pathLst>
                <a:path w="647985" h="768668">
                  <a:moveTo>
                    <a:pt x="638366" y="416243"/>
                  </a:moveTo>
                  <a:lnTo>
                    <a:pt x="572644" y="301943"/>
                  </a:lnTo>
                  <a:lnTo>
                    <a:pt x="572644" y="297180"/>
                  </a:lnTo>
                  <a:cubicBezTo>
                    <a:pt x="576454" y="192405"/>
                    <a:pt x="523114" y="94298"/>
                    <a:pt x="432626" y="40005"/>
                  </a:cubicBezTo>
                  <a:cubicBezTo>
                    <a:pt x="342139" y="-13335"/>
                    <a:pt x="230696" y="-13335"/>
                    <a:pt x="140209" y="40005"/>
                  </a:cubicBezTo>
                  <a:cubicBezTo>
                    <a:pt x="49721" y="93345"/>
                    <a:pt x="-3619" y="192405"/>
                    <a:pt x="191" y="297180"/>
                  </a:cubicBezTo>
                  <a:cubicBezTo>
                    <a:pt x="191" y="387668"/>
                    <a:pt x="41149" y="472440"/>
                    <a:pt x="112586" y="527685"/>
                  </a:cubicBezTo>
                  <a:lnTo>
                    <a:pt x="112586" y="768668"/>
                  </a:lnTo>
                  <a:lnTo>
                    <a:pt x="413576" y="768668"/>
                  </a:lnTo>
                  <a:lnTo>
                    <a:pt x="413576" y="654368"/>
                  </a:lnTo>
                  <a:lnTo>
                    <a:pt x="460249" y="654368"/>
                  </a:lnTo>
                  <a:cubicBezTo>
                    <a:pt x="490729" y="654368"/>
                    <a:pt x="519304" y="641985"/>
                    <a:pt x="540259" y="621030"/>
                  </a:cubicBezTo>
                  <a:cubicBezTo>
                    <a:pt x="561214" y="599123"/>
                    <a:pt x="572644" y="570548"/>
                    <a:pt x="572644" y="540068"/>
                  </a:cubicBezTo>
                  <a:lnTo>
                    <a:pt x="572644" y="482918"/>
                  </a:lnTo>
                  <a:lnTo>
                    <a:pt x="614554" y="482918"/>
                  </a:lnTo>
                  <a:cubicBezTo>
                    <a:pt x="639319" y="480060"/>
                    <a:pt x="661226" y="451485"/>
                    <a:pt x="638366" y="416243"/>
                  </a:cubicBezTo>
                  <a:lnTo>
                    <a:pt x="638366" y="416243"/>
                  </a:lnTo>
                  <a:close/>
                </a:path>
              </a:pathLst>
            </a:custGeom>
            <a:solidFill>
              <a:schemeClr val="bg1">
                <a:lumMod val="50000"/>
              </a:schemeClr>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grpSp>
          <xdr:nvGrpSpPr>
            <xdr:cNvPr id="89" name="Group 88">
              <a:extLst>
                <a:ext uri="{FF2B5EF4-FFF2-40B4-BE49-F238E27FC236}">
                  <a16:creationId xmlns:a16="http://schemas.microsoft.com/office/drawing/2014/main" id="{65391C3E-0EBC-F313-81DD-70EBD91B3444}"/>
                </a:ext>
              </a:extLst>
            </xdr:cNvPr>
            <xdr:cNvGrpSpPr/>
          </xdr:nvGrpSpPr>
          <xdr:grpSpPr>
            <a:xfrm>
              <a:off x="771525" y="1323974"/>
              <a:ext cx="238125" cy="231139"/>
              <a:chOff x="771525" y="1323974"/>
              <a:chExt cx="293325" cy="288370"/>
            </a:xfrm>
          </xdr:grpSpPr>
          <xdr:sp macro="" textlink="">
            <xdr:nvSpPr>
              <xdr:cNvPr id="90" name="Freeform: Shape 89">
                <a:extLst>
                  <a:ext uri="{FF2B5EF4-FFF2-40B4-BE49-F238E27FC236}">
                    <a16:creationId xmlns:a16="http://schemas.microsoft.com/office/drawing/2014/main" id="{CEF761BA-B808-20DD-B533-6B136404F4A5}"/>
                  </a:ext>
                </a:extLst>
              </xdr:cNvPr>
              <xdr:cNvSpPr/>
            </xdr:nvSpPr>
            <xdr:spPr>
              <a:xfrm rot="7607568">
                <a:off x="765864" y="1417973"/>
                <a:ext cx="145100" cy="133777"/>
              </a:xfrm>
              <a:custGeom>
                <a:avLst/>
                <a:gdLst>
                  <a:gd name="connsiteX0" fmla="*/ 57150 w 301942"/>
                  <a:gd name="connsiteY0" fmla="*/ 301943 h 301942"/>
                  <a:gd name="connsiteX1" fmla="*/ 0 w 301942"/>
                  <a:gd name="connsiteY1" fmla="*/ 301943 h 301942"/>
                  <a:gd name="connsiteX2" fmla="*/ 301943 w 301942"/>
                  <a:gd name="connsiteY2" fmla="*/ 0 h 301942"/>
                  <a:gd name="connsiteX3" fmla="*/ 301943 w 301942"/>
                  <a:gd name="connsiteY3" fmla="*/ 57150 h 301942"/>
                  <a:gd name="connsiteX4" fmla="*/ 57150 w 301942"/>
                  <a:gd name="connsiteY4" fmla="*/ 301943 h 30194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301942" h="301942">
                    <a:moveTo>
                      <a:pt x="57150" y="301943"/>
                    </a:moveTo>
                    <a:lnTo>
                      <a:pt x="0" y="301943"/>
                    </a:lnTo>
                    <a:cubicBezTo>
                      <a:pt x="210" y="135271"/>
                      <a:pt x="135271" y="210"/>
                      <a:pt x="301943" y="0"/>
                    </a:cubicBezTo>
                    <a:lnTo>
                      <a:pt x="301943" y="57150"/>
                    </a:lnTo>
                    <a:cubicBezTo>
                      <a:pt x="166812" y="57307"/>
                      <a:pt x="57307" y="166812"/>
                      <a:pt x="57150" y="301943"/>
                    </a:cubicBezTo>
                    <a:close/>
                  </a:path>
                </a:pathLst>
              </a:custGeom>
              <a:solidFill>
                <a:schemeClr val="bg1">
                  <a:lumMod val="50000"/>
                </a:schemeClr>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sp macro="" textlink="">
            <xdr:nvSpPr>
              <xdr:cNvPr id="91" name="Freeform: Shape 90">
                <a:extLst>
                  <a:ext uri="{FF2B5EF4-FFF2-40B4-BE49-F238E27FC236}">
                    <a16:creationId xmlns:a16="http://schemas.microsoft.com/office/drawing/2014/main" id="{0BF646AE-7FF0-BC40-62FB-97BE4D2A3844}"/>
                  </a:ext>
                </a:extLst>
              </xdr:cNvPr>
              <xdr:cNvSpPr/>
            </xdr:nvSpPr>
            <xdr:spPr>
              <a:xfrm rot="7607568">
                <a:off x="776280" y="1376800"/>
                <a:ext cx="216735" cy="199653"/>
              </a:xfrm>
              <a:custGeom>
                <a:avLst/>
                <a:gdLst>
                  <a:gd name="connsiteX0" fmla="*/ 57150 w 451008"/>
                  <a:gd name="connsiteY0" fmla="*/ 450628 h 450627"/>
                  <a:gd name="connsiteX1" fmla="*/ 0 w 451008"/>
                  <a:gd name="connsiteY1" fmla="*/ 450628 h 450627"/>
                  <a:gd name="connsiteX2" fmla="*/ 451009 w 451008"/>
                  <a:gd name="connsiteY2" fmla="*/ 0 h 450627"/>
                  <a:gd name="connsiteX3" fmla="*/ 451009 w 451008"/>
                  <a:gd name="connsiteY3" fmla="*/ 57150 h 450627"/>
                  <a:gd name="connsiteX4" fmla="*/ 57150 w 451008"/>
                  <a:gd name="connsiteY4" fmla="*/ 450628 h 45062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451008" h="450627">
                    <a:moveTo>
                      <a:pt x="57150" y="450628"/>
                    </a:moveTo>
                    <a:lnTo>
                      <a:pt x="0" y="450628"/>
                    </a:lnTo>
                    <a:cubicBezTo>
                      <a:pt x="472" y="201800"/>
                      <a:pt x="202181" y="262"/>
                      <a:pt x="451009" y="0"/>
                    </a:cubicBezTo>
                    <a:lnTo>
                      <a:pt x="451009" y="57150"/>
                    </a:lnTo>
                    <a:cubicBezTo>
                      <a:pt x="233743" y="57412"/>
                      <a:pt x="57622" y="233363"/>
                      <a:pt x="57150" y="450628"/>
                    </a:cubicBezTo>
                    <a:close/>
                  </a:path>
                </a:pathLst>
              </a:custGeom>
              <a:solidFill>
                <a:schemeClr val="bg1">
                  <a:lumMod val="50000"/>
                </a:schemeClr>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sp macro="" textlink="">
            <xdr:nvSpPr>
              <xdr:cNvPr id="92" name="Freeform: Shape 91">
                <a:extLst>
                  <a:ext uri="{FF2B5EF4-FFF2-40B4-BE49-F238E27FC236}">
                    <a16:creationId xmlns:a16="http://schemas.microsoft.com/office/drawing/2014/main" id="{3D1BC31E-C2C9-F1FE-1D6B-5D4D5590D100}"/>
                  </a:ext>
                </a:extLst>
              </xdr:cNvPr>
              <xdr:cNvSpPr/>
            </xdr:nvSpPr>
            <xdr:spPr>
              <a:xfrm rot="7607568">
                <a:off x="787732" y="1335225"/>
                <a:ext cx="288370" cy="265867"/>
              </a:xfrm>
              <a:custGeom>
                <a:avLst/>
                <a:gdLst>
                  <a:gd name="connsiteX0" fmla="*/ 57150 w 600075"/>
                  <a:gd name="connsiteY0" fmla="*/ 600075 h 600075"/>
                  <a:gd name="connsiteX1" fmla="*/ 0 w 600075"/>
                  <a:gd name="connsiteY1" fmla="*/ 600075 h 600075"/>
                  <a:gd name="connsiteX2" fmla="*/ 600075 w 600075"/>
                  <a:gd name="connsiteY2" fmla="*/ 0 h 600075"/>
                  <a:gd name="connsiteX3" fmla="*/ 600075 w 600075"/>
                  <a:gd name="connsiteY3" fmla="*/ 57150 h 600075"/>
                  <a:gd name="connsiteX4" fmla="*/ 57150 w 600075"/>
                  <a:gd name="connsiteY4" fmla="*/ 600075 h 6000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00075" h="600075">
                    <a:moveTo>
                      <a:pt x="57150" y="600075"/>
                    </a:moveTo>
                    <a:lnTo>
                      <a:pt x="0" y="600075"/>
                    </a:lnTo>
                    <a:cubicBezTo>
                      <a:pt x="368" y="268816"/>
                      <a:pt x="268816" y="368"/>
                      <a:pt x="600075" y="0"/>
                    </a:cubicBezTo>
                    <a:lnTo>
                      <a:pt x="600075" y="57150"/>
                    </a:lnTo>
                    <a:cubicBezTo>
                      <a:pt x="300357" y="57465"/>
                      <a:pt x="57465" y="300357"/>
                      <a:pt x="57150" y="600075"/>
                    </a:cubicBezTo>
                    <a:close/>
                  </a:path>
                </a:pathLst>
              </a:custGeom>
              <a:solidFill>
                <a:schemeClr val="bg1">
                  <a:lumMod val="50000"/>
                </a:schemeClr>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grpSp>
      </xdr:grpSp>
      <xdr:grpSp>
        <xdr:nvGrpSpPr>
          <xdr:cNvPr id="81" name="Graphic 104" descr="Water polo with solid fill">
            <a:extLst>
              <a:ext uri="{FF2B5EF4-FFF2-40B4-BE49-F238E27FC236}">
                <a16:creationId xmlns:a16="http://schemas.microsoft.com/office/drawing/2014/main" id="{8DB685AA-6646-0BFD-CB1D-890011B2EB16}"/>
              </a:ext>
            </a:extLst>
          </xdr:cNvPr>
          <xdr:cNvGrpSpPr/>
        </xdr:nvGrpSpPr>
        <xdr:grpSpPr>
          <a:xfrm>
            <a:off x="942976" y="866780"/>
            <a:ext cx="590549" cy="466728"/>
            <a:chOff x="942976" y="866775"/>
            <a:chExt cx="762000" cy="464456"/>
          </a:xfrm>
          <a:solidFill>
            <a:schemeClr val="bg1">
              <a:lumMod val="50000"/>
            </a:schemeClr>
          </a:solidFill>
        </xdr:grpSpPr>
        <xdr:sp macro="" textlink="">
          <xdr:nvSpPr>
            <xdr:cNvPr id="85" name="Freeform: Shape 84">
              <a:extLst>
                <a:ext uri="{FF2B5EF4-FFF2-40B4-BE49-F238E27FC236}">
                  <a16:creationId xmlns:a16="http://schemas.microsoft.com/office/drawing/2014/main" id="{B51A8EAA-D554-79BE-D947-C792A7CEB89D}"/>
                </a:ext>
              </a:extLst>
            </xdr:cNvPr>
            <xdr:cNvSpPr/>
          </xdr:nvSpPr>
          <xdr:spPr>
            <a:xfrm>
              <a:off x="942976" y="1253127"/>
              <a:ext cx="762000" cy="78104"/>
            </a:xfrm>
            <a:custGeom>
              <a:avLst/>
              <a:gdLst>
                <a:gd name="connsiteX0" fmla="*/ 723900 w 762000"/>
                <a:gd name="connsiteY0" fmla="*/ 12382 h 78104"/>
                <a:gd name="connsiteX1" fmla="*/ 666750 w 762000"/>
                <a:gd name="connsiteY1" fmla="*/ 0 h 78104"/>
                <a:gd name="connsiteX2" fmla="*/ 666750 w 762000"/>
                <a:gd name="connsiteY2" fmla="*/ 0 h 78104"/>
                <a:gd name="connsiteX3" fmla="*/ 609600 w 762000"/>
                <a:gd name="connsiteY3" fmla="*/ 12382 h 78104"/>
                <a:gd name="connsiteX4" fmla="*/ 571500 w 762000"/>
                <a:gd name="connsiteY4" fmla="*/ 20955 h 78104"/>
                <a:gd name="connsiteX5" fmla="*/ 571500 w 762000"/>
                <a:gd name="connsiteY5" fmla="*/ 20955 h 78104"/>
                <a:gd name="connsiteX6" fmla="*/ 533400 w 762000"/>
                <a:gd name="connsiteY6" fmla="*/ 12382 h 78104"/>
                <a:gd name="connsiteX7" fmla="*/ 476250 w 762000"/>
                <a:gd name="connsiteY7" fmla="*/ 0 h 78104"/>
                <a:gd name="connsiteX8" fmla="*/ 476250 w 762000"/>
                <a:gd name="connsiteY8" fmla="*/ 0 h 78104"/>
                <a:gd name="connsiteX9" fmla="*/ 419100 w 762000"/>
                <a:gd name="connsiteY9" fmla="*/ 12382 h 78104"/>
                <a:gd name="connsiteX10" fmla="*/ 381000 w 762000"/>
                <a:gd name="connsiteY10" fmla="*/ 20955 h 78104"/>
                <a:gd name="connsiteX11" fmla="*/ 342900 w 762000"/>
                <a:gd name="connsiteY11" fmla="*/ 12382 h 78104"/>
                <a:gd name="connsiteX12" fmla="*/ 285750 w 762000"/>
                <a:gd name="connsiteY12" fmla="*/ 0 h 78104"/>
                <a:gd name="connsiteX13" fmla="*/ 285750 w 762000"/>
                <a:gd name="connsiteY13" fmla="*/ 0 h 78104"/>
                <a:gd name="connsiteX14" fmla="*/ 228600 w 762000"/>
                <a:gd name="connsiteY14" fmla="*/ 12382 h 78104"/>
                <a:gd name="connsiteX15" fmla="*/ 190500 w 762000"/>
                <a:gd name="connsiteY15" fmla="*/ 20955 h 78104"/>
                <a:gd name="connsiteX16" fmla="*/ 152400 w 762000"/>
                <a:gd name="connsiteY16" fmla="*/ 12382 h 78104"/>
                <a:gd name="connsiteX17" fmla="*/ 95250 w 762000"/>
                <a:gd name="connsiteY17" fmla="*/ 0 h 78104"/>
                <a:gd name="connsiteX18" fmla="*/ 95250 w 762000"/>
                <a:gd name="connsiteY18" fmla="*/ 0 h 78104"/>
                <a:gd name="connsiteX19" fmla="*/ 38100 w 762000"/>
                <a:gd name="connsiteY19" fmla="*/ 12382 h 78104"/>
                <a:gd name="connsiteX20" fmla="*/ 0 w 762000"/>
                <a:gd name="connsiteY20" fmla="*/ 20955 h 78104"/>
                <a:gd name="connsiteX21" fmla="*/ 0 w 762000"/>
                <a:gd name="connsiteY21" fmla="*/ 78105 h 78104"/>
                <a:gd name="connsiteX22" fmla="*/ 57150 w 762000"/>
                <a:gd name="connsiteY22" fmla="*/ 65722 h 78104"/>
                <a:gd name="connsiteX23" fmla="*/ 95250 w 762000"/>
                <a:gd name="connsiteY23" fmla="*/ 57150 h 78104"/>
                <a:gd name="connsiteX24" fmla="*/ 133350 w 762000"/>
                <a:gd name="connsiteY24" fmla="*/ 65722 h 78104"/>
                <a:gd name="connsiteX25" fmla="*/ 190500 w 762000"/>
                <a:gd name="connsiteY25" fmla="*/ 78105 h 78104"/>
                <a:gd name="connsiteX26" fmla="*/ 190500 w 762000"/>
                <a:gd name="connsiteY26" fmla="*/ 78105 h 78104"/>
                <a:gd name="connsiteX27" fmla="*/ 247650 w 762000"/>
                <a:gd name="connsiteY27" fmla="*/ 65722 h 78104"/>
                <a:gd name="connsiteX28" fmla="*/ 285750 w 762000"/>
                <a:gd name="connsiteY28" fmla="*/ 57150 h 78104"/>
                <a:gd name="connsiteX29" fmla="*/ 323850 w 762000"/>
                <a:gd name="connsiteY29" fmla="*/ 65722 h 78104"/>
                <a:gd name="connsiteX30" fmla="*/ 381000 w 762000"/>
                <a:gd name="connsiteY30" fmla="*/ 78105 h 78104"/>
                <a:gd name="connsiteX31" fmla="*/ 438150 w 762000"/>
                <a:gd name="connsiteY31" fmla="*/ 65722 h 78104"/>
                <a:gd name="connsiteX32" fmla="*/ 476250 w 762000"/>
                <a:gd name="connsiteY32" fmla="*/ 57150 h 78104"/>
                <a:gd name="connsiteX33" fmla="*/ 514350 w 762000"/>
                <a:gd name="connsiteY33" fmla="*/ 65722 h 78104"/>
                <a:gd name="connsiteX34" fmla="*/ 571500 w 762000"/>
                <a:gd name="connsiteY34" fmla="*/ 78105 h 78104"/>
                <a:gd name="connsiteX35" fmla="*/ 571500 w 762000"/>
                <a:gd name="connsiteY35" fmla="*/ 78105 h 78104"/>
                <a:gd name="connsiteX36" fmla="*/ 628650 w 762000"/>
                <a:gd name="connsiteY36" fmla="*/ 65722 h 78104"/>
                <a:gd name="connsiteX37" fmla="*/ 666750 w 762000"/>
                <a:gd name="connsiteY37" fmla="*/ 57150 h 78104"/>
                <a:gd name="connsiteX38" fmla="*/ 704850 w 762000"/>
                <a:gd name="connsiteY38" fmla="*/ 65722 h 78104"/>
                <a:gd name="connsiteX39" fmla="*/ 762000 w 762000"/>
                <a:gd name="connsiteY39" fmla="*/ 78105 h 78104"/>
                <a:gd name="connsiteX40" fmla="*/ 762000 w 762000"/>
                <a:gd name="connsiteY40" fmla="*/ 20955 h 78104"/>
                <a:gd name="connsiteX41" fmla="*/ 723900 w 762000"/>
                <a:gd name="connsiteY41" fmla="*/ 12382 h 7810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Lst>
              <a:rect l="l" t="t" r="r" b="b"/>
              <a:pathLst>
                <a:path w="762000" h="78104">
                  <a:moveTo>
                    <a:pt x="723900" y="12382"/>
                  </a:moveTo>
                  <a:cubicBezTo>
                    <a:pt x="705733" y="4906"/>
                    <a:pt x="686383" y="713"/>
                    <a:pt x="666750" y="0"/>
                  </a:cubicBezTo>
                  <a:lnTo>
                    <a:pt x="666750" y="0"/>
                  </a:lnTo>
                  <a:cubicBezTo>
                    <a:pt x="647117" y="713"/>
                    <a:pt x="627767" y="4906"/>
                    <a:pt x="609600" y="12382"/>
                  </a:cubicBezTo>
                  <a:cubicBezTo>
                    <a:pt x="597403" y="17139"/>
                    <a:pt x="584559" y="20029"/>
                    <a:pt x="571500" y="20955"/>
                  </a:cubicBezTo>
                  <a:lnTo>
                    <a:pt x="571500" y="20955"/>
                  </a:lnTo>
                  <a:cubicBezTo>
                    <a:pt x="558441" y="20029"/>
                    <a:pt x="545597" y="17139"/>
                    <a:pt x="533400" y="12382"/>
                  </a:cubicBezTo>
                  <a:cubicBezTo>
                    <a:pt x="515233" y="4906"/>
                    <a:pt x="495883" y="713"/>
                    <a:pt x="476250" y="0"/>
                  </a:cubicBezTo>
                  <a:lnTo>
                    <a:pt x="476250" y="0"/>
                  </a:lnTo>
                  <a:cubicBezTo>
                    <a:pt x="456617" y="713"/>
                    <a:pt x="437267" y="4906"/>
                    <a:pt x="419100" y="12382"/>
                  </a:cubicBezTo>
                  <a:cubicBezTo>
                    <a:pt x="406903" y="17139"/>
                    <a:pt x="394059" y="20029"/>
                    <a:pt x="381000" y="20955"/>
                  </a:cubicBezTo>
                  <a:cubicBezTo>
                    <a:pt x="367941" y="20031"/>
                    <a:pt x="355097" y="17140"/>
                    <a:pt x="342900" y="12382"/>
                  </a:cubicBezTo>
                  <a:cubicBezTo>
                    <a:pt x="324733" y="4906"/>
                    <a:pt x="305383" y="713"/>
                    <a:pt x="285750" y="0"/>
                  </a:cubicBezTo>
                  <a:lnTo>
                    <a:pt x="285750" y="0"/>
                  </a:lnTo>
                  <a:cubicBezTo>
                    <a:pt x="266117" y="713"/>
                    <a:pt x="246767" y="4906"/>
                    <a:pt x="228600" y="12382"/>
                  </a:cubicBezTo>
                  <a:cubicBezTo>
                    <a:pt x="216403" y="17139"/>
                    <a:pt x="203559" y="20029"/>
                    <a:pt x="190500" y="20955"/>
                  </a:cubicBezTo>
                  <a:cubicBezTo>
                    <a:pt x="177441" y="20029"/>
                    <a:pt x="164597" y="17139"/>
                    <a:pt x="152400" y="12382"/>
                  </a:cubicBezTo>
                  <a:cubicBezTo>
                    <a:pt x="134233" y="4906"/>
                    <a:pt x="114883" y="713"/>
                    <a:pt x="95250" y="0"/>
                  </a:cubicBezTo>
                  <a:lnTo>
                    <a:pt x="95250" y="0"/>
                  </a:lnTo>
                  <a:cubicBezTo>
                    <a:pt x="75617" y="713"/>
                    <a:pt x="56267" y="4906"/>
                    <a:pt x="38100" y="12382"/>
                  </a:cubicBezTo>
                  <a:cubicBezTo>
                    <a:pt x="25903" y="17139"/>
                    <a:pt x="13059" y="20029"/>
                    <a:pt x="0" y="20955"/>
                  </a:cubicBezTo>
                  <a:lnTo>
                    <a:pt x="0" y="78105"/>
                  </a:lnTo>
                  <a:cubicBezTo>
                    <a:pt x="19633" y="77392"/>
                    <a:pt x="38983" y="73199"/>
                    <a:pt x="57150" y="65722"/>
                  </a:cubicBezTo>
                  <a:cubicBezTo>
                    <a:pt x="69207" y="60522"/>
                    <a:pt x="82127" y="57615"/>
                    <a:pt x="95250" y="57150"/>
                  </a:cubicBezTo>
                  <a:cubicBezTo>
                    <a:pt x="108309" y="58076"/>
                    <a:pt x="121153" y="60966"/>
                    <a:pt x="133350" y="65722"/>
                  </a:cubicBezTo>
                  <a:cubicBezTo>
                    <a:pt x="151517" y="73199"/>
                    <a:pt x="170867" y="77392"/>
                    <a:pt x="190500" y="78105"/>
                  </a:cubicBezTo>
                  <a:lnTo>
                    <a:pt x="190500" y="78105"/>
                  </a:lnTo>
                  <a:cubicBezTo>
                    <a:pt x="210133" y="77392"/>
                    <a:pt x="229483" y="73199"/>
                    <a:pt x="247650" y="65722"/>
                  </a:cubicBezTo>
                  <a:cubicBezTo>
                    <a:pt x="259707" y="60522"/>
                    <a:pt x="272627" y="57615"/>
                    <a:pt x="285750" y="57150"/>
                  </a:cubicBezTo>
                  <a:cubicBezTo>
                    <a:pt x="298809" y="58076"/>
                    <a:pt x="311653" y="60966"/>
                    <a:pt x="323850" y="65722"/>
                  </a:cubicBezTo>
                  <a:cubicBezTo>
                    <a:pt x="342017" y="73199"/>
                    <a:pt x="361367" y="77392"/>
                    <a:pt x="381000" y="78105"/>
                  </a:cubicBezTo>
                  <a:cubicBezTo>
                    <a:pt x="400633" y="77392"/>
                    <a:pt x="419983" y="73199"/>
                    <a:pt x="438150" y="65722"/>
                  </a:cubicBezTo>
                  <a:cubicBezTo>
                    <a:pt x="450207" y="60522"/>
                    <a:pt x="463127" y="57615"/>
                    <a:pt x="476250" y="57150"/>
                  </a:cubicBezTo>
                  <a:cubicBezTo>
                    <a:pt x="489309" y="58076"/>
                    <a:pt x="502153" y="60966"/>
                    <a:pt x="514350" y="65722"/>
                  </a:cubicBezTo>
                  <a:cubicBezTo>
                    <a:pt x="532517" y="73199"/>
                    <a:pt x="551867" y="77392"/>
                    <a:pt x="571500" y="78105"/>
                  </a:cubicBezTo>
                  <a:lnTo>
                    <a:pt x="571500" y="78105"/>
                  </a:lnTo>
                  <a:cubicBezTo>
                    <a:pt x="591133" y="77392"/>
                    <a:pt x="610483" y="73199"/>
                    <a:pt x="628650" y="65722"/>
                  </a:cubicBezTo>
                  <a:cubicBezTo>
                    <a:pt x="640707" y="60522"/>
                    <a:pt x="653627" y="57615"/>
                    <a:pt x="666750" y="57150"/>
                  </a:cubicBezTo>
                  <a:cubicBezTo>
                    <a:pt x="679809" y="58076"/>
                    <a:pt x="692653" y="60966"/>
                    <a:pt x="704850" y="65722"/>
                  </a:cubicBezTo>
                  <a:cubicBezTo>
                    <a:pt x="723017" y="73199"/>
                    <a:pt x="742367" y="77392"/>
                    <a:pt x="762000" y="78105"/>
                  </a:cubicBezTo>
                  <a:lnTo>
                    <a:pt x="762000" y="20955"/>
                  </a:lnTo>
                  <a:cubicBezTo>
                    <a:pt x="748941" y="20029"/>
                    <a:pt x="736097" y="17139"/>
                    <a:pt x="723900" y="12382"/>
                  </a:cubicBezTo>
                  <a:close/>
                </a:path>
              </a:pathLst>
            </a:custGeom>
            <a:solidFill>
              <a:schemeClr val="bg1">
                <a:lumMod val="50000"/>
              </a:schemeClr>
            </a:solidFill>
            <a:ln w="9525" cap="flat">
              <a:solidFill>
                <a:schemeClr val="bg1"/>
              </a:solid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sp macro="" textlink="">
          <xdr:nvSpPr>
            <xdr:cNvPr id="86" name="Freeform: Shape 85">
              <a:extLst>
                <a:ext uri="{FF2B5EF4-FFF2-40B4-BE49-F238E27FC236}">
                  <a16:creationId xmlns:a16="http://schemas.microsoft.com/office/drawing/2014/main" id="{3DBD5E86-4419-D424-220F-913135ABBD16}"/>
                </a:ext>
              </a:extLst>
            </xdr:cNvPr>
            <xdr:cNvSpPr/>
          </xdr:nvSpPr>
          <xdr:spPr>
            <a:xfrm>
              <a:off x="1071568" y="866775"/>
              <a:ext cx="464624" cy="350537"/>
            </a:xfrm>
            <a:custGeom>
              <a:avLst/>
              <a:gdLst>
                <a:gd name="connsiteX0" fmla="*/ 18569 w 464624"/>
                <a:gd name="connsiteY0" fmla="*/ 197757 h 350537"/>
                <a:gd name="connsiteX1" fmla="*/ 142394 w 464624"/>
                <a:gd name="connsiteY1" fmla="*/ 293007 h 350537"/>
                <a:gd name="connsiteX2" fmla="*/ 148109 w 464624"/>
                <a:gd name="connsiteY2" fmla="*/ 296722 h 350537"/>
                <a:gd name="connsiteX3" fmla="*/ 143251 w 464624"/>
                <a:gd name="connsiteY3" fmla="*/ 330821 h 350537"/>
                <a:gd name="connsiteX4" fmla="*/ 157063 w 464624"/>
                <a:gd name="connsiteY4" fmla="*/ 329583 h 350537"/>
                <a:gd name="connsiteX5" fmla="*/ 214213 w 464624"/>
                <a:gd name="connsiteY5" fmla="*/ 341965 h 350537"/>
                <a:gd name="connsiteX6" fmla="*/ 252313 w 464624"/>
                <a:gd name="connsiteY6" fmla="*/ 350538 h 350537"/>
                <a:gd name="connsiteX7" fmla="*/ 290413 w 464624"/>
                <a:gd name="connsiteY7" fmla="*/ 341965 h 350537"/>
                <a:gd name="connsiteX8" fmla="*/ 347563 w 464624"/>
                <a:gd name="connsiteY8" fmla="*/ 329583 h 350537"/>
                <a:gd name="connsiteX9" fmla="*/ 404713 w 464624"/>
                <a:gd name="connsiteY9" fmla="*/ 341965 h 350537"/>
                <a:gd name="connsiteX10" fmla="*/ 442813 w 464624"/>
                <a:gd name="connsiteY10" fmla="*/ 350538 h 350537"/>
                <a:gd name="connsiteX11" fmla="*/ 464625 w 464624"/>
                <a:gd name="connsiteY11" fmla="*/ 347109 h 350537"/>
                <a:gd name="connsiteX12" fmla="*/ 378043 w 464624"/>
                <a:gd name="connsiteY12" fmla="*/ 251859 h 350537"/>
                <a:gd name="connsiteX13" fmla="*/ 350611 w 464624"/>
                <a:gd name="connsiteY13" fmla="*/ 236905 h 350537"/>
                <a:gd name="connsiteX14" fmla="*/ 190972 w 464624"/>
                <a:gd name="connsiteY14" fmla="*/ 210235 h 350537"/>
                <a:gd name="connsiteX15" fmla="*/ 99151 w 464624"/>
                <a:gd name="connsiteY15" fmla="*/ 139750 h 350537"/>
                <a:gd name="connsiteX16" fmla="*/ 113533 w 464624"/>
                <a:gd name="connsiteY16" fmla="*/ 54025 h 350537"/>
                <a:gd name="connsiteX17" fmla="*/ 72735 w 464624"/>
                <a:gd name="connsiteY17" fmla="*/ 436 h 350537"/>
                <a:gd name="connsiteX18" fmla="*/ 19617 w 464624"/>
                <a:gd name="connsiteY18" fmla="*/ 38404 h 350537"/>
                <a:gd name="connsiteX19" fmla="*/ 567 w 464624"/>
                <a:gd name="connsiteY19" fmla="*/ 152704 h 350537"/>
                <a:gd name="connsiteX20" fmla="*/ 18569 w 464624"/>
                <a:gd name="connsiteY20" fmla="*/ 197757 h 35053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464624" h="350537">
                  <a:moveTo>
                    <a:pt x="18569" y="197757"/>
                  </a:moveTo>
                  <a:lnTo>
                    <a:pt x="142394" y="293007"/>
                  </a:lnTo>
                  <a:cubicBezTo>
                    <a:pt x="144180" y="294419"/>
                    <a:pt x="146093" y="295663"/>
                    <a:pt x="148109" y="296722"/>
                  </a:cubicBezTo>
                  <a:lnTo>
                    <a:pt x="143251" y="330821"/>
                  </a:lnTo>
                  <a:cubicBezTo>
                    <a:pt x="147823" y="330250"/>
                    <a:pt x="152776" y="329869"/>
                    <a:pt x="157063" y="329583"/>
                  </a:cubicBezTo>
                  <a:cubicBezTo>
                    <a:pt x="176696" y="330296"/>
                    <a:pt x="196046" y="334489"/>
                    <a:pt x="214213" y="341965"/>
                  </a:cubicBezTo>
                  <a:cubicBezTo>
                    <a:pt x="226409" y="346722"/>
                    <a:pt x="239254" y="349612"/>
                    <a:pt x="252313" y="350538"/>
                  </a:cubicBezTo>
                  <a:cubicBezTo>
                    <a:pt x="265371" y="349613"/>
                    <a:pt x="278216" y="346723"/>
                    <a:pt x="290413" y="341965"/>
                  </a:cubicBezTo>
                  <a:cubicBezTo>
                    <a:pt x="308580" y="334489"/>
                    <a:pt x="327930" y="330296"/>
                    <a:pt x="347563" y="329583"/>
                  </a:cubicBezTo>
                  <a:cubicBezTo>
                    <a:pt x="367196" y="330296"/>
                    <a:pt x="386546" y="334489"/>
                    <a:pt x="404713" y="341965"/>
                  </a:cubicBezTo>
                  <a:cubicBezTo>
                    <a:pt x="416909" y="346722"/>
                    <a:pt x="429754" y="349612"/>
                    <a:pt x="442813" y="350538"/>
                  </a:cubicBezTo>
                  <a:cubicBezTo>
                    <a:pt x="450170" y="350038"/>
                    <a:pt x="457469" y="348890"/>
                    <a:pt x="464625" y="347109"/>
                  </a:cubicBezTo>
                  <a:lnTo>
                    <a:pt x="378043" y="251859"/>
                  </a:lnTo>
                  <a:cubicBezTo>
                    <a:pt x="370841" y="243931"/>
                    <a:pt x="361176" y="238663"/>
                    <a:pt x="350611" y="236905"/>
                  </a:cubicBezTo>
                  <a:lnTo>
                    <a:pt x="190972" y="210235"/>
                  </a:lnTo>
                  <a:lnTo>
                    <a:pt x="99151" y="139750"/>
                  </a:lnTo>
                  <a:lnTo>
                    <a:pt x="113533" y="54025"/>
                  </a:lnTo>
                  <a:cubicBezTo>
                    <a:pt x="117065" y="27960"/>
                    <a:pt x="98799" y="3968"/>
                    <a:pt x="72735" y="436"/>
                  </a:cubicBezTo>
                  <a:cubicBezTo>
                    <a:pt x="47775" y="-2946"/>
                    <a:pt x="24497" y="13692"/>
                    <a:pt x="19617" y="38404"/>
                  </a:cubicBezTo>
                  <a:lnTo>
                    <a:pt x="567" y="152704"/>
                  </a:lnTo>
                  <a:cubicBezTo>
                    <a:pt x="-2105" y="169881"/>
                    <a:pt x="4795" y="187151"/>
                    <a:pt x="18569" y="197757"/>
                  </a:cubicBezTo>
                  <a:close/>
                </a:path>
              </a:pathLst>
            </a:custGeom>
            <a:solidFill>
              <a:schemeClr val="bg1">
                <a:lumMod val="50000"/>
              </a:schemeClr>
            </a:solidFill>
            <a:ln w="9525" cap="flat">
              <a:solidFill>
                <a:schemeClr val="bg1"/>
              </a:solid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sp macro="" textlink="">
          <xdr:nvSpPr>
            <xdr:cNvPr id="87" name="Freeform: Shape 86">
              <a:extLst>
                <a:ext uri="{FF2B5EF4-FFF2-40B4-BE49-F238E27FC236}">
                  <a16:creationId xmlns:a16="http://schemas.microsoft.com/office/drawing/2014/main" id="{8E083E8D-36AB-FB12-03B6-0C6C7D081AF9}"/>
                </a:ext>
              </a:extLst>
            </xdr:cNvPr>
            <xdr:cNvSpPr/>
          </xdr:nvSpPr>
          <xdr:spPr>
            <a:xfrm>
              <a:off x="1271588" y="883557"/>
              <a:ext cx="171450" cy="171450"/>
            </a:xfrm>
            <a:custGeom>
              <a:avLst/>
              <a:gdLst>
                <a:gd name="connsiteX0" fmla="*/ 171450 w 171450"/>
                <a:gd name="connsiteY0" fmla="*/ 85725 h 171450"/>
                <a:gd name="connsiteX1" fmla="*/ 85725 w 171450"/>
                <a:gd name="connsiteY1" fmla="*/ 171450 h 171450"/>
                <a:gd name="connsiteX2" fmla="*/ 0 w 171450"/>
                <a:gd name="connsiteY2" fmla="*/ 85725 h 171450"/>
                <a:gd name="connsiteX3" fmla="*/ 85725 w 171450"/>
                <a:gd name="connsiteY3" fmla="*/ 0 h 171450"/>
                <a:gd name="connsiteX4" fmla="*/ 171450 w 171450"/>
                <a:gd name="connsiteY4" fmla="*/ 85725 h 1714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71450" h="171450">
                  <a:moveTo>
                    <a:pt x="171450" y="85725"/>
                  </a:moveTo>
                  <a:cubicBezTo>
                    <a:pt x="171450" y="133070"/>
                    <a:pt x="133070" y="171450"/>
                    <a:pt x="85725" y="171450"/>
                  </a:cubicBezTo>
                  <a:cubicBezTo>
                    <a:pt x="38380" y="171450"/>
                    <a:pt x="0" y="133070"/>
                    <a:pt x="0" y="85725"/>
                  </a:cubicBezTo>
                  <a:cubicBezTo>
                    <a:pt x="0" y="38380"/>
                    <a:pt x="38380" y="0"/>
                    <a:pt x="85725" y="0"/>
                  </a:cubicBezTo>
                  <a:cubicBezTo>
                    <a:pt x="133070" y="0"/>
                    <a:pt x="171450" y="38380"/>
                    <a:pt x="171450" y="85725"/>
                  </a:cubicBezTo>
                  <a:close/>
                </a:path>
              </a:pathLst>
            </a:custGeom>
            <a:solidFill>
              <a:schemeClr val="bg1">
                <a:lumMod val="50000"/>
              </a:schemeClr>
            </a:solidFill>
            <a:ln w="9525" cap="flat">
              <a:solidFill>
                <a:schemeClr val="bg1"/>
              </a:solid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grpSp>
      <xdr:grpSp>
        <xdr:nvGrpSpPr>
          <xdr:cNvPr id="82" name="Graphic 128" descr="Hospital outline">
            <a:extLst>
              <a:ext uri="{FF2B5EF4-FFF2-40B4-BE49-F238E27FC236}">
                <a16:creationId xmlns:a16="http://schemas.microsoft.com/office/drawing/2014/main" id="{989C5DD7-2006-6EF9-E0D5-EB7C02E55A4F}"/>
              </a:ext>
            </a:extLst>
          </xdr:cNvPr>
          <xdr:cNvGrpSpPr/>
        </xdr:nvGrpSpPr>
        <xdr:grpSpPr>
          <a:xfrm>
            <a:off x="0" y="0"/>
            <a:ext cx="1628776" cy="1485900"/>
            <a:chOff x="0" y="0"/>
            <a:chExt cx="781050" cy="641832"/>
          </a:xfrm>
          <a:solidFill>
            <a:schemeClr val="bg1">
              <a:lumMod val="50000"/>
            </a:schemeClr>
          </a:solidFill>
        </xdr:grpSpPr>
        <xdr:sp macro="" textlink="">
          <xdr:nvSpPr>
            <xdr:cNvPr id="83" name="Freeform: Shape 82">
              <a:extLst>
                <a:ext uri="{FF2B5EF4-FFF2-40B4-BE49-F238E27FC236}">
                  <a16:creationId xmlns:a16="http://schemas.microsoft.com/office/drawing/2014/main" id="{CF32D841-C373-C9D6-C560-CB1E00678C05}"/>
                </a:ext>
              </a:extLst>
            </xdr:cNvPr>
            <xdr:cNvSpPr/>
          </xdr:nvSpPr>
          <xdr:spPr>
            <a:xfrm>
              <a:off x="335680" y="203683"/>
              <a:ext cx="108508" cy="114300"/>
            </a:xfrm>
            <a:custGeom>
              <a:avLst/>
              <a:gdLst>
                <a:gd name="connsiteX0" fmla="*/ 98984 w 108508"/>
                <a:gd name="connsiteY0" fmla="*/ 20326 h 114300"/>
                <a:gd name="connsiteX1" fmla="*/ 63779 w 108508"/>
                <a:gd name="connsiteY1" fmla="*/ 40653 h 114300"/>
                <a:gd name="connsiteX2" fmla="*/ 63779 w 108508"/>
                <a:gd name="connsiteY2" fmla="*/ 0 h 114300"/>
                <a:gd name="connsiteX3" fmla="*/ 44729 w 108508"/>
                <a:gd name="connsiteY3" fmla="*/ 0 h 114300"/>
                <a:gd name="connsiteX4" fmla="*/ 44729 w 108508"/>
                <a:gd name="connsiteY4" fmla="*/ 40653 h 114300"/>
                <a:gd name="connsiteX5" fmla="*/ 9525 w 108508"/>
                <a:gd name="connsiteY5" fmla="*/ 20326 h 114300"/>
                <a:gd name="connsiteX6" fmla="*/ 0 w 108508"/>
                <a:gd name="connsiteY6" fmla="*/ 36824 h 114300"/>
                <a:gd name="connsiteX7" fmla="*/ 35195 w 108508"/>
                <a:gd name="connsiteY7" fmla="*/ 57150 h 114300"/>
                <a:gd name="connsiteX8" fmla="*/ 0 w 108508"/>
                <a:gd name="connsiteY8" fmla="*/ 77476 h 114300"/>
                <a:gd name="connsiteX9" fmla="*/ 9525 w 108508"/>
                <a:gd name="connsiteY9" fmla="*/ 93974 h 114300"/>
                <a:gd name="connsiteX10" fmla="*/ 44729 w 108508"/>
                <a:gd name="connsiteY10" fmla="*/ 73647 h 114300"/>
                <a:gd name="connsiteX11" fmla="*/ 44729 w 108508"/>
                <a:gd name="connsiteY11" fmla="*/ 114300 h 114300"/>
                <a:gd name="connsiteX12" fmla="*/ 63779 w 108508"/>
                <a:gd name="connsiteY12" fmla="*/ 114300 h 114300"/>
                <a:gd name="connsiteX13" fmla="*/ 63779 w 108508"/>
                <a:gd name="connsiteY13" fmla="*/ 73647 h 114300"/>
                <a:gd name="connsiteX14" fmla="*/ 98984 w 108508"/>
                <a:gd name="connsiteY14" fmla="*/ 93974 h 114300"/>
                <a:gd name="connsiteX15" fmla="*/ 108509 w 108508"/>
                <a:gd name="connsiteY15" fmla="*/ 77476 h 114300"/>
                <a:gd name="connsiteX16" fmla="*/ 73304 w 108508"/>
                <a:gd name="connsiteY16" fmla="*/ 57150 h 114300"/>
                <a:gd name="connsiteX17" fmla="*/ 108509 w 108508"/>
                <a:gd name="connsiteY17" fmla="*/ 36824 h 114300"/>
                <a:gd name="connsiteX18" fmla="*/ 98984 w 108508"/>
                <a:gd name="connsiteY18" fmla="*/ 20326 h 1143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Lst>
              <a:rect l="l" t="t" r="r" b="b"/>
              <a:pathLst>
                <a:path w="108508" h="114300">
                  <a:moveTo>
                    <a:pt x="98984" y="20326"/>
                  </a:moveTo>
                  <a:lnTo>
                    <a:pt x="63779" y="40653"/>
                  </a:lnTo>
                  <a:lnTo>
                    <a:pt x="63779" y="0"/>
                  </a:lnTo>
                  <a:lnTo>
                    <a:pt x="44729" y="0"/>
                  </a:lnTo>
                  <a:lnTo>
                    <a:pt x="44729" y="40653"/>
                  </a:lnTo>
                  <a:lnTo>
                    <a:pt x="9525" y="20326"/>
                  </a:lnTo>
                  <a:lnTo>
                    <a:pt x="0" y="36824"/>
                  </a:lnTo>
                  <a:lnTo>
                    <a:pt x="35195" y="57150"/>
                  </a:lnTo>
                  <a:lnTo>
                    <a:pt x="0" y="77476"/>
                  </a:lnTo>
                  <a:lnTo>
                    <a:pt x="9525" y="93974"/>
                  </a:lnTo>
                  <a:lnTo>
                    <a:pt x="44729" y="73647"/>
                  </a:lnTo>
                  <a:lnTo>
                    <a:pt x="44729" y="114300"/>
                  </a:lnTo>
                  <a:lnTo>
                    <a:pt x="63779" y="114300"/>
                  </a:lnTo>
                  <a:lnTo>
                    <a:pt x="63779" y="73647"/>
                  </a:lnTo>
                  <a:lnTo>
                    <a:pt x="98984" y="93974"/>
                  </a:lnTo>
                  <a:lnTo>
                    <a:pt x="108509" y="77476"/>
                  </a:lnTo>
                  <a:lnTo>
                    <a:pt x="73304" y="57150"/>
                  </a:lnTo>
                  <a:lnTo>
                    <a:pt x="108509" y="36824"/>
                  </a:lnTo>
                  <a:lnTo>
                    <a:pt x="98984" y="20326"/>
                  </a:lnTo>
                  <a:close/>
                </a:path>
              </a:pathLst>
            </a:custGeom>
            <a:solidFill>
              <a:schemeClr val="bg1">
                <a:lumMod val="50000"/>
              </a:schemeClr>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sp macro="" textlink="">
          <xdr:nvSpPr>
            <xdr:cNvPr id="84" name="Freeform: Shape 83">
              <a:extLst>
                <a:ext uri="{FF2B5EF4-FFF2-40B4-BE49-F238E27FC236}">
                  <a16:creationId xmlns:a16="http://schemas.microsoft.com/office/drawing/2014/main" id="{310F55F0-D12E-F034-C4BF-CF4668EB3561}"/>
                </a:ext>
              </a:extLst>
            </xdr:cNvPr>
            <xdr:cNvSpPr/>
          </xdr:nvSpPr>
          <xdr:spPr>
            <a:xfrm>
              <a:off x="0" y="0"/>
              <a:ext cx="781050" cy="641832"/>
            </a:xfrm>
            <a:custGeom>
              <a:avLst/>
              <a:gdLst>
                <a:gd name="connsiteX0" fmla="*/ 762000 w 781050"/>
                <a:gd name="connsiteY0" fmla="*/ 251308 h 641832"/>
                <a:gd name="connsiteX1" fmla="*/ 514350 w 781050"/>
                <a:gd name="connsiteY1" fmla="*/ 251308 h 641832"/>
                <a:gd name="connsiteX2" fmla="*/ 514350 w 781050"/>
                <a:gd name="connsiteY2" fmla="*/ 216370 h 641832"/>
                <a:gd name="connsiteX3" fmla="*/ 518312 w 781050"/>
                <a:gd name="connsiteY3" fmla="*/ 220342 h 641832"/>
                <a:gd name="connsiteX4" fmla="*/ 567938 w 781050"/>
                <a:gd name="connsiteY4" fmla="*/ 170212 h 641832"/>
                <a:gd name="connsiteX5" fmla="*/ 390525 w 781050"/>
                <a:gd name="connsiteY5" fmla="*/ 0 h 641832"/>
                <a:gd name="connsiteX6" fmla="*/ 209245 w 781050"/>
                <a:gd name="connsiteY6" fmla="*/ 173117 h 641832"/>
                <a:gd name="connsiteX7" fmla="*/ 259785 w 781050"/>
                <a:gd name="connsiteY7" fmla="*/ 223333 h 641832"/>
                <a:gd name="connsiteX8" fmla="*/ 266700 w 781050"/>
                <a:gd name="connsiteY8" fmla="*/ 216408 h 641832"/>
                <a:gd name="connsiteX9" fmla="*/ 266700 w 781050"/>
                <a:gd name="connsiteY9" fmla="*/ 251308 h 641832"/>
                <a:gd name="connsiteX10" fmla="*/ 0 w 781050"/>
                <a:gd name="connsiteY10" fmla="*/ 251308 h 641832"/>
                <a:gd name="connsiteX11" fmla="*/ 0 w 781050"/>
                <a:gd name="connsiteY11" fmla="*/ 270358 h 641832"/>
                <a:gd name="connsiteX12" fmla="*/ 19050 w 781050"/>
                <a:gd name="connsiteY12" fmla="*/ 270358 h 641832"/>
                <a:gd name="connsiteX13" fmla="*/ 19050 w 781050"/>
                <a:gd name="connsiteY13" fmla="*/ 641833 h 641832"/>
                <a:gd name="connsiteX14" fmla="*/ 762000 w 781050"/>
                <a:gd name="connsiteY14" fmla="*/ 641833 h 641832"/>
                <a:gd name="connsiteX15" fmla="*/ 762000 w 781050"/>
                <a:gd name="connsiteY15" fmla="*/ 270358 h 641832"/>
                <a:gd name="connsiteX16" fmla="*/ 781050 w 781050"/>
                <a:gd name="connsiteY16" fmla="*/ 270358 h 641832"/>
                <a:gd name="connsiteX17" fmla="*/ 781050 w 781050"/>
                <a:gd name="connsiteY17" fmla="*/ 251308 h 641832"/>
                <a:gd name="connsiteX18" fmla="*/ 259737 w 781050"/>
                <a:gd name="connsiteY18" fmla="*/ 196425 h 641832"/>
                <a:gd name="connsiteX19" fmla="*/ 236544 w 781050"/>
                <a:gd name="connsiteY19" fmla="*/ 173384 h 641832"/>
                <a:gd name="connsiteX20" fmla="*/ 390525 w 781050"/>
                <a:gd name="connsiteY20" fmla="*/ 26365 h 641832"/>
                <a:gd name="connsiteX21" fmla="*/ 540801 w 781050"/>
                <a:gd name="connsiteY21" fmla="*/ 170564 h 641832"/>
                <a:gd name="connsiteX22" fmla="*/ 518274 w 781050"/>
                <a:gd name="connsiteY22" fmla="*/ 193329 h 641832"/>
                <a:gd name="connsiteX23" fmla="*/ 514350 w 781050"/>
                <a:gd name="connsiteY23" fmla="*/ 189395 h 641832"/>
                <a:gd name="connsiteX24" fmla="*/ 514350 w 781050"/>
                <a:gd name="connsiteY24" fmla="*/ 189395 h 641832"/>
                <a:gd name="connsiteX25" fmla="*/ 390525 w 781050"/>
                <a:gd name="connsiteY25" fmla="*/ 65570 h 641832"/>
                <a:gd name="connsiteX26" fmla="*/ 266700 w 781050"/>
                <a:gd name="connsiteY26" fmla="*/ 189395 h 641832"/>
                <a:gd name="connsiteX27" fmla="*/ 266700 w 781050"/>
                <a:gd name="connsiteY27" fmla="*/ 189481 h 641832"/>
                <a:gd name="connsiteX28" fmla="*/ 361950 w 781050"/>
                <a:gd name="connsiteY28" fmla="*/ 622783 h 641832"/>
                <a:gd name="connsiteX29" fmla="*/ 361950 w 781050"/>
                <a:gd name="connsiteY29" fmla="*/ 508483 h 641832"/>
                <a:gd name="connsiteX30" fmla="*/ 419100 w 781050"/>
                <a:gd name="connsiteY30" fmla="*/ 508483 h 641832"/>
                <a:gd name="connsiteX31" fmla="*/ 419100 w 781050"/>
                <a:gd name="connsiteY31" fmla="*/ 622783 h 641832"/>
                <a:gd name="connsiteX32" fmla="*/ 742950 w 781050"/>
                <a:gd name="connsiteY32" fmla="*/ 622783 h 641832"/>
                <a:gd name="connsiteX33" fmla="*/ 438150 w 781050"/>
                <a:gd name="connsiteY33" fmla="*/ 622783 h 641832"/>
                <a:gd name="connsiteX34" fmla="*/ 438150 w 781050"/>
                <a:gd name="connsiteY34" fmla="*/ 489433 h 641832"/>
                <a:gd name="connsiteX35" fmla="*/ 342900 w 781050"/>
                <a:gd name="connsiteY35" fmla="*/ 489433 h 641832"/>
                <a:gd name="connsiteX36" fmla="*/ 342900 w 781050"/>
                <a:gd name="connsiteY36" fmla="*/ 622783 h 641832"/>
                <a:gd name="connsiteX37" fmla="*/ 38100 w 781050"/>
                <a:gd name="connsiteY37" fmla="*/ 622783 h 641832"/>
                <a:gd name="connsiteX38" fmla="*/ 38100 w 781050"/>
                <a:gd name="connsiteY38" fmla="*/ 270358 h 641832"/>
                <a:gd name="connsiteX39" fmla="*/ 285750 w 781050"/>
                <a:gd name="connsiteY39" fmla="*/ 270358 h 641832"/>
                <a:gd name="connsiteX40" fmla="*/ 285750 w 781050"/>
                <a:gd name="connsiteY40" fmla="*/ 197348 h 641832"/>
                <a:gd name="connsiteX41" fmla="*/ 298523 w 781050"/>
                <a:gd name="connsiteY41" fmla="*/ 184575 h 641832"/>
                <a:gd name="connsiteX42" fmla="*/ 298523 w 781050"/>
                <a:gd name="connsiteY42" fmla="*/ 184575 h 641832"/>
                <a:gd name="connsiteX43" fmla="*/ 390525 w 781050"/>
                <a:gd name="connsiteY43" fmla="*/ 92450 h 641832"/>
                <a:gd name="connsiteX44" fmla="*/ 474155 w 781050"/>
                <a:gd name="connsiteY44" fmla="*/ 176098 h 641832"/>
                <a:gd name="connsiteX45" fmla="*/ 474155 w 781050"/>
                <a:gd name="connsiteY45" fmla="*/ 176098 h 641832"/>
                <a:gd name="connsiteX46" fmla="*/ 495300 w 781050"/>
                <a:gd name="connsiteY46" fmla="*/ 197329 h 641832"/>
                <a:gd name="connsiteX47" fmla="*/ 495300 w 781050"/>
                <a:gd name="connsiteY47" fmla="*/ 270358 h 641832"/>
                <a:gd name="connsiteX48" fmla="*/ 742950 w 781050"/>
                <a:gd name="connsiteY48" fmla="*/ 270358 h 64183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Lst>
              <a:rect l="l" t="t" r="r" b="b"/>
              <a:pathLst>
                <a:path w="781050" h="641832">
                  <a:moveTo>
                    <a:pt x="762000" y="251308"/>
                  </a:moveTo>
                  <a:lnTo>
                    <a:pt x="514350" y="251308"/>
                  </a:lnTo>
                  <a:lnTo>
                    <a:pt x="514350" y="216370"/>
                  </a:lnTo>
                  <a:lnTo>
                    <a:pt x="518312" y="220342"/>
                  </a:lnTo>
                  <a:lnTo>
                    <a:pt x="567938" y="170212"/>
                  </a:lnTo>
                  <a:lnTo>
                    <a:pt x="390525" y="0"/>
                  </a:lnTo>
                  <a:lnTo>
                    <a:pt x="209245" y="173117"/>
                  </a:lnTo>
                  <a:lnTo>
                    <a:pt x="259785" y="223333"/>
                  </a:lnTo>
                  <a:lnTo>
                    <a:pt x="266700" y="216408"/>
                  </a:lnTo>
                  <a:lnTo>
                    <a:pt x="266700" y="251308"/>
                  </a:lnTo>
                  <a:lnTo>
                    <a:pt x="0" y="251308"/>
                  </a:lnTo>
                  <a:lnTo>
                    <a:pt x="0" y="270358"/>
                  </a:lnTo>
                  <a:lnTo>
                    <a:pt x="19050" y="270358"/>
                  </a:lnTo>
                  <a:lnTo>
                    <a:pt x="19050" y="641833"/>
                  </a:lnTo>
                  <a:lnTo>
                    <a:pt x="762000" y="641833"/>
                  </a:lnTo>
                  <a:lnTo>
                    <a:pt x="762000" y="270358"/>
                  </a:lnTo>
                  <a:lnTo>
                    <a:pt x="781050" y="270358"/>
                  </a:lnTo>
                  <a:lnTo>
                    <a:pt x="781050" y="251308"/>
                  </a:lnTo>
                  <a:close/>
                  <a:moveTo>
                    <a:pt x="259737" y="196425"/>
                  </a:moveTo>
                  <a:lnTo>
                    <a:pt x="236544" y="173384"/>
                  </a:lnTo>
                  <a:lnTo>
                    <a:pt x="390525" y="26365"/>
                  </a:lnTo>
                  <a:lnTo>
                    <a:pt x="540801" y="170564"/>
                  </a:lnTo>
                  <a:lnTo>
                    <a:pt x="518274" y="193329"/>
                  </a:lnTo>
                  <a:lnTo>
                    <a:pt x="514350" y="189395"/>
                  </a:lnTo>
                  <a:lnTo>
                    <a:pt x="514350" y="189395"/>
                  </a:lnTo>
                  <a:lnTo>
                    <a:pt x="390525" y="65570"/>
                  </a:lnTo>
                  <a:lnTo>
                    <a:pt x="266700" y="189395"/>
                  </a:lnTo>
                  <a:lnTo>
                    <a:pt x="266700" y="189481"/>
                  </a:lnTo>
                  <a:close/>
                  <a:moveTo>
                    <a:pt x="361950" y="622783"/>
                  </a:moveTo>
                  <a:lnTo>
                    <a:pt x="361950" y="508483"/>
                  </a:lnTo>
                  <a:lnTo>
                    <a:pt x="419100" y="508483"/>
                  </a:lnTo>
                  <a:lnTo>
                    <a:pt x="419100" y="622783"/>
                  </a:lnTo>
                  <a:close/>
                  <a:moveTo>
                    <a:pt x="742950" y="622783"/>
                  </a:moveTo>
                  <a:lnTo>
                    <a:pt x="438150" y="622783"/>
                  </a:lnTo>
                  <a:lnTo>
                    <a:pt x="438150" y="489433"/>
                  </a:lnTo>
                  <a:lnTo>
                    <a:pt x="342900" y="489433"/>
                  </a:lnTo>
                  <a:lnTo>
                    <a:pt x="342900" y="622783"/>
                  </a:lnTo>
                  <a:lnTo>
                    <a:pt x="38100" y="622783"/>
                  </a:lnTo>
                  <a:lnTo>
                    <a:pt x="38100" y="270358"/>
                  </a:lnTo>
                  <a:lnTo>
                    <a:pt x="285750" y="270358"/>
                  </a:lnTo>
                  <a:lnTo>
                    <a:pt x="285750" y="197348"/>
                  </a:lnTo>
                  <a:lnTo>
                    <a:pt x="298523" y="184575"/>
                  </a:lnTo>
                  <a:lnTo>
                    <a:pt x="298523" y="184575"/>
                  </a:lnTo>
                  <a:lnTo>
                    <a:pt x="390525" y="92450"/>
                  </a:lnTo>
                  <a:lnTo>
                    <a:pt x="474155" y="176098"/>
                  </a:lnTo>
                  <a:lnTo>
                    <a:pt x="474155" y="176098"/>
                  </a:lnTo>
                  <a:lnTo>
                    <a:pt x="495300" y="197329"/>
                  </a:lnTo>
                  <a:lnTo>
                    <a:pt x="495300" y="270358"/>
                  </a:lnTo>
                  <a:lnTo>
                    <a:pt x="742950" y="270358"/>
                  </a:lnTo>
                  <a:close/>
                </a:path>
              </a:pathLst>
            </a:custGeom>
            <a:solidFill>
              <a:schemeClr val="bg1">
                <a:lumMod val="50000"/>
              </a:schemeClr>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en-GB"/>
            </a:p>
          </xdr:txBody>
        </xdr:sp>
      </xdr:grpSp>
    </xdr:grpSp>
    <xdr:clientData/>
  </xdr:twoCellAnchor>
  <xdr:twoCellAnchor>
    <xdr:from>
      <xdr:col>2</xdr:col>
      <xdr:colOff>53915</xdr:colOff>
      <xdr:row>78</xdr:row>
      <xdr:rowOff>35943</xdr:rowOff>
    </xdr:from>
    <xdr:to>
      <xdr:col>3</xdr:col>
      <xdr:colOff>335710</xdr:colOff>
      <xdr:row>78</xdr:row>
      <xdr:rowOff>198049</xdr:rowOff>
    </xdr:to>
    <xdr:sp macro="" textlink="">
      <xdr:nvSpPr>
        <xdr:cNvPr id="102" name="Rectangle 101">
          <a:extLst>
            <a:ext uri="{FF2B5EF4-FFF2-40B4-BE49-F238E27FC236}">
              <a16:creationId xmlns:a16="http://schemas.microsoft.com/office/drawing/2014/main" id="{14542061-6546-4D10-9710-509D794D09C5}"/>
            </a:ext>
          </a:extLst>
        </xdr:cNvPr>
        <xdr:cNvSpPr/>
      </xdr:nvSpPr>
      <xdr:spPr>
        <a:xfrm>
          <a:off x="961486" y="18349103"/>
          <a:ext cx="1081535" cy="16210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t"/>
        <a:lstStyle/>
        <a:p>
          <a:pPr>
            <a:lnSpc>
              <a:spcPct val="107000"/>
            </a:lnSpc>
            <a:spcAft>
              <a:spcPts val="800"/>
            </a:spcAft>
          </a:pPr>
          <a:r>
            <a:rPr lang="en-GB" sz="1100">
              <a:solidFill>
                <a:srgbClr val="7F7F7F"/>
              </a:solidFill>
              <a:effectLst/>
              <a:ea typeface="Calibri" panose="020F0502020204030204" pitchFamily="34" charset="0"/>
              <a:cs typeface="Times New Roman" panose="02020603050405020304" pitchFamily="18" charset="0"/>
            </a:rPr>
            <a:t>November 2022</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17</xdr:col>
      <xdr:colOff>0</xdr:colOff>
      <xdr:row>64</xdr:row>
      <xdr:rowOff>0</xdr:rowOff>
    </xdr:from>
    <xdr:to>
      <xdr:col>18</xdr:col>
      <xdr:colOff>281794</xdr:colOff>
      <xdr:row>64</xdr:row>
      <xdr:rowOff>162106</xdr:rowOff>
    </xdr:to>
    <xdr:sp macro="" textlink="">
      <xdr:nvSpPr>
        <xdr:cNvPr id="103" name="Rectangle 102">
          <a:extLst>
            <a:ext uri="{FF2B5EF4-FFF2-40B4-BE49-F238E27FC236}">
              <a16:creationId xmlns:a16="http://schemas.microsoft.com/office/drawing/2014/main" id="{9495D46A-A4C8-48B1-B095-A4ECCAB8B68B}"/>
            </a:ext>
          </a:extLst>
        </xdr:cNvPr>
        <xdr:cNvSpPr/>
      </xdr:nvSpPr>
      <xdr:spPr>
        <a:xfrm>
          <a:off x="11133467" y="15302901"/>
          <a:ext cx="1081535" cy="16210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t"/>
        <a:lstStyle/>
        <a:p>
          <a:pPr>
            <a:lnSpc>
              <a:spcPct val="107000"/>
            </a:lnSpc>
            <a:spcAft>
              <a:spcPts val="800"/>
            </a:spcAft>
          </a:pPr>
          <a:r>
            <a:rPr lang="en-GB" sz="1100">
              <a:solidFill>
                <a:srgbClr val="7F7F7F"/>
              </a:solidFill>
              <a:effectLst/>
              <a:ea typeface="Calibri" panose="020F0502020204030204" pitchFamily="34" charset="0"/>
              <a:cs typeface="Times New Roman" panose="02020603050405020304" pitchFamily="18" charset="0"/>
            </a:rPr>
            <a:t>October 2022</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11</xdr:col>
      <xdr:colOff>107828</xdr:colOff>
      <xdr:row>78</xdr:row>
      <xdr:rowOff>35943</xdr:rowOff>
    </xdr:from>
    <xdr:to>
      <xdr:col>11</xdr:col>
      <xdr:colOff>799739</xdr:colOff>
      <xdr:row>78</xdr:row>
      <xdr:rowOff>179717</xdr:rowOff>
    </xdr:to>
    <xdr:sp macro="" textlink="">
      <xdr:nvSpPr>
        <xdr:cNvPr id="104" name="Rectangle 103">
          <a:extLst>
            <a:ext uri="{FF2B5EF4-FFF2-40B4-BE49-F238E27FC236}">
              <a16:creationId xmlns:a16="http://schemas.microsoft.com/office/drawing/2014/main" id="{A1C5AB94-0C20-483A-B442-62D9B5404549}"/>
            </a:ext>
          </a:extLst>
        </xdr:cNvPr>
        <xdr:cNvSpPr/>
      </xdr:nvSpPr>
      <xdr:spPr>
        <a:xfrm>
          <a:off x="6757356" y="18349103"/>
          <a:ext cx="691911" cy="14377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t"/>
        <a:lstStyle/>
        <a:p>
          <a:pPr>
            <a:lnSpc>
              <a:spcPct val="107000"/>
            </a:lnSpc>
            <a:spcAft>
              <a:spcPts val="800"/>
            </a:spcAft>
          </a:pPr>
          <a:r>
            <a:rPr lang="en-GB" sz="1100">
              <a:solidFill>
                <a:srgbClr val="7F7F7F"/>
              </a:solidFill>
              <a:effectLst/>
              <a:ea typeface="Calibri" panose="020F0502020204030204" pitchFamily="34" charset="0"/>
              <a:cs typeface="Times New Roman" panose="02020603050405020304" pitchFamily="18" charset="0"/>
            </a:rPr>
            <a:t>April 2022</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7</xdr:col>
      <xdr:colOff>296533</xdr:colOff>
      <xdr:row>5</xdr:row>
      <xdr:rowOff>98844</xdr:rowOff>
    </xdr:from>
    <xdr:to>
      <xdr:col>12</xdr:col>
      <xdr:colOff>407957</xdr:colOff>
      <xdr:row>7</xdr:row>
      <xdr:rowOff>180160</xdr:rowOff>
    </xdr:to>
    <xdr:sp macro="" textlink="">
      <xdr:nvSpPr>
        <xdr:cNvPr id="117" name="TextBox 105">
          <a:extLst>
            <a:ext uri="{FF2B5EF4-FFF2-40B4-BE49-F238E27FC236}">
              <a16:creationId xmlns:a16="http://schemas.microsoft.com/office/drawing/2014/main" id="{8DBB55CE-CD66-474A-83D4-B9AF5BE89016}"/>
            </a:ext>
          </a:extLst>
        </xdr:cNvPr>
        <xdr:cNvSpPr txBox="1"/>
      </xdr:nvSpPr>
      <xdr:spPr>
        <a:xfrm>
          <a:off x="4618726" y="1806155"/>
          <a:ext cx="3238500" cy="4946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p>
          <a:pPr algn="ctr" fontAlgn="base">
            <a:lnSpc>
              <a:spcPct val="107000"/>
            </a:lnSpc>
            <a:spcAft>
              <a:spcPts val="800"/>
            </a:spcAft>
          </a:pPr>
          <a:r>
            <a:rPr lang="en-GB" sz="1100">
              <a:solidFill>
                <a:srgbClr val="7F7F7F"/>
              </a:solidFill>
              <a:effectLst/>
              <a:latin typeface="Segoe UI" panose="020B0502040204020203" pitchFamily="34" charset="0"/>
              <a:ea typeface="Calibri" panose="020F0502020204030204" pitchFamily="34" charset="0"/>
              <a:cs typeface="Times New Roman" panose="02020603050405020304" pitchFamily="18" charset="0"/>
            </a:rPr>
            <a:t>% of EHCPs issued within target period of 20 weeks (excluding exceptions) by financial quarter</a:t>
          </a:r>
          <a:endParaRPr lang="en-GB" sz="1100">
            <a:effectLst/>
            <a:ea typeface="Calibri" panose="020F0502020204030204" pitchFamily="34" charset="0"/>
            <a:cs typeface="Times New Roman" panose="02020603050405020304" pitchFamily="18" charset="0"/>
          </a:endParaRPr>
        </a:p>
      </xdr:txBody>
    </xdr:sp>
    <xdr:clientData/>
  </xdr:twoCellAnchor>
  <xdr:twoCellAnchor>
    <xdr:from>
      <xdr:col>7</xdr:col>
      <xdr:colOff>269575</xdr:colOff>
      <xdr:row>8</xdr:row>
      <xdr:rowOff>44929</xdr:rowOff>
    </xdr:from>
    <xdr:to>
      <xdr:col>12</xdr:col>
      <xdr:colOff>490537</xdr:colOff>
      <xdr:row>14</xdr:row>
      <xdr:rowOff>143773</xdr:rowOff>
    </xdr:to>
    <xdr:graphicFrame macro="">
      <xdr:nvGraphicFramePr>
        <xdr:cNvPr id="118" name="Chart 117">
          <a:extLst>
            <a:ext uri="{FF2B5EF4-FFF2-40B4-BE49-F238E27FC236}">
              <a16:creationId xmlns:a16="http://schemas.microsoft.com/office/drawing/2014/main" id="{9F3A3B09-8E48-47AD-B87E-041CE48AD5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editAs="oneCell">
    <xdr:from>
      <xdr:col>1</xdr:col>
      <xdr:colOff>44929</xdr:colOff>
      <xdr:row>1</xdr:row>
      <xdr:rowOff>197689</xdr:rowOff>
    </xdr:from>
    <xdr:to>
      <xdr:col>4</xdr:col>
      <xdr:colOff>458757</xdr:colOff>
      <xdr:row>1</xdr:row>
      <xdr:rowOff>731089</xdr:rowOff>
    </xdr:to>
    <xdr:pic>
      <xdr:nvPicPr>
        <xdr:cNvPr id="119" name="Picture 118" descr="Logo&#10;&#10;Description automatically generated with medium confidence">
          <a:extLst>
            <a:ext uri="{FF2B5EF4-FFF2-40B4-BE49-F238E27FC236}">
              <a16:creationId xmlns:a16="http://schemas.microsoft.com/office/drawing/2014/main" id="{DE64843D-DFF4-4796-BD20-5C4004B9ECD9}"/>
            </a:ext>
          </a:extLst>
        </xdr:cNvPr>
        <xdr:cNvPicPr>
          <a:picLocks noChangeAspect="1"/>
        </xdr:cNvPicPr>
      </xdr:nvPicPr>
      <xdr:blipFill>
        <a:blip xmlns:r="http://schemas.openxmlformats.org/officeDocument/2006/relationships" r:embed="rId28"/>
        <a:stretch>
          <a:fillRect/>
        </a:stretch>
      </xdr:blipFill>
      <xdr:spPr>
        <a:xfrm>
          <a:off x="152759" y="260590"/>
          <a:ext cx="2813050" cy="533400"/>
        </a:xfrm>
        <a:prstGeom prst="rect">
          <a:avLst/>
        </a:prstGeom>
      </xdr:spPr>
    </xdr:pic>
    <xdr:clientData/>
  </xdr:twoCellAnchor>
  <xdr:twoCellAnchor editAs="oneCell">
    <xdr:from>
      <xdr:col>16</xdr:col>
      <xdr:colOff>89859</xdr:colOff>
      <xdr:row>1</xdr:row>
      <xdr:rowOff>206675</xdr:rowOff>
    </xdr:from>
    <xdr:to>
      <xdr:col>17</xdr:col>
      <xdr:colOff>733581</xdr:colOff>
      <xdr:row>1</xdr:row>
      <xdr:rowOff>759125</xdr:rowOff>
    </xdr:to>
    <xdr:pic>
      <xdr:nvPicPr>
        <xdr:cNvPr id="120" name="Picture 119" descr="Image result for scc logo suffolk black">
          <a:extLst>
            <a:ext uri="{FF2B5EF4-FFF2-40B4-BE49-F238E27FC236}">
              <a16:creationId xmlns:a16="http://schemas.microsoft.com/office/drawing/2014/main" id="{597E8267-6E4B-4A3D-85D0-E8AF671C390B}"/>
            </a:ext>
          </a:extLst>
        </xdr:cNvPr>
        <xdr:cNvPicPr>
          <a:picLocks noChangeAspect="1"/>
        </xdr:cNvPicPr>
      </xdr:nvPicPr>
      <xdr:blipFill>
        <a:blip xmlns:r="http://schemas.openxmlformats.org/officeDocument/2006/relationships" r:embed="rId29" cstate="print">
          <a:extLst>
            <a:ext uri="{28A0092B-C50C-407E-A947-70E740481C1C}">
              <a14:useLocalDpi xmlns:a14="http://schemas.microsoft.com/office/drawing/2010/main" val="0"/>
            </a:ext>
          </a:extLst>
        </a:blip>
        <a:srcRect/>
        <a:stretch>
          <a:fillRect/>
        </a:stretch>
      </xdr:blipFill>
      <xdr:spPr bwMode="auto">
        <a:xfrm>
          <a:off x="10136038" y="269576"/>
          <a:ext cx="172466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20</xdr:col>
      <xdr:colOff>17972</xdr:colOff>
      <xdr:row>50</xdr:row>
      <xdr:rowOff>152760</xdr:rowOff>
    </xdr:from>
    <xdr:to>
      <xdr:col>28</xdr:col>
      <xdr:colOff>164977</xdr:colOff>
      <xdr:row>60</xdr:row>
      <xdr:rowOff>144715</xdr:rowOff>
    </xdr:to>
    <xdr:pic>
      <xdr:nvPicPr>
        <xdr:cNvPr id="50" name="Picture 49">
          <a:extLst>
            <a:ext uri="{FF2B5EF4-FFF2-40B4-BE49-F238E27FC236}">
              <a16:creationId xmlns:a16="http://schemas.microsoft.com/office/drawing/2014/main" id="{A97969A7-C5A0-B018-B342-BF78BE44F46C}"/>
            </a:ext>
          </a:extLst>
        </xdr:cNvPr>
        <xdr:cNvPicPr>
          <a:picLocks noChangeAspect="1"/>
        </xdr:cNvPicPr>
      </xdr:nvPicPr>
      <xdr:blipFill>
        <a:blip xmlns:r="http://schemas.openxmlformats.org/officeDocument/2006/relationships" r:embed="rId30"/>
        <a:stretch>
          <a:fillRect/>
        </a:stretch>
      </xdr:blipFill>
      <xdr:spPr>
        <a:xfrm>
          <a:off x="14215614" y="11690590"/>
          <a:ext cx="4696480" cy="2445092"/>
        </a:xfrm>
        <a:prstGeom prst="rect">
          <a:avLst/>
        </a:prstGeom>
      </xdr:spPr>
    </xdr:pic>
    <xdr:clientData/>
  </xdr:twoCellAnchor>
  <xdr:twoCellAnchor>
    <xdr:from>
      <xdr:col>14</xdr:col>
      <xdr:colOff>0</xdr:colOff>
      <xdr:row>5</xdr:row>
      <xdr:rowOff>8986</xdr:rowOff>
    </xdr:from>
    <xdr:to>
      <xdr:col>17</xdr:col>
      <xdr:colOff>826698</xdr:colOff>
      <xdr:row>16</xdr:row>
      <xdr:rowOff>0</xdr:rowOff>
    </xdr:to>
    <xdr:sp macro="" textlink="">
      <xdr:nvSpPr>
        <xdr:cNvPr id="51" name="Rectangle 50">
          <a:extLst>
            <a:ext uri="{FF2B5EF4-FFF2-40B4-BE49-F238E27FC236}">
              <a16:creationId xmlns:a16="http://schemas.microsoft.com/office/drawing/2014/main" id="{9EC6DECD-02AE-C089-3A56-759F887174C1}"/>
            </a:ext>
          </a:extLst>
        </xdr:cNvPr>
        <xdr:cNvSpPr/>
      </xdr:nvSpPr>
      <xdr:spPr>
        <a:xfrm>
          <a:off x="8887005" y="1716297"/>
          <a:ext cx="3630283" cy="226443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a:t>This is under review as data is based on those received not full cohort. This is under review by AD Inclusion, Head of SEND Services and Intelligence hub.</a:t>
          </a:r>
        </a:p>
        <a:p>
          <a:pPr algn="l"/>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600075</xdr:colOff>
      <xdr:row>5</xdr:row>
      <xdr:rowOff>171450</xdr:rowOff>
    </xdr:from>
    <xdr:to>
      <xdr:col>17</xdr:col>
      <xdr:colOff>84436</xdr:colOff>
      <xdr:row>12</xdr:row>
      <xdr:rowOff>1246</xdr:rowOff>
    </xdr:to>
    <xdr:pic>
      <xdr:nvPicPr>
        <xdr:cNvPr id="2" name="Picture 1">
          <a:extLst>
            <a:ext uri="{FF2B5EF4-FFF2-40B4-BE49-F238E27FC236}">
              <a16:creationId xmlns:a16="http://schemas.microsoft.com/office/drawing/2014/main" id="{E9608C79-E171-1CE1-7CB1-7A70902ADDD5}"/>
            </a:ext>
          </a:extLst>
        </xdr:cNvPr>
        <xdr:cNvPicPr>
          <a:picLocks noChangeAspect="1"/>
        </xdr:cNvPicPr>
      </xdr:nvPicPr>
      <xdr:blipFill>
        <a:blip xmlns:r="http://schemas.openxmlformats.org/officeDocument/2006/relationships" r:embed="rId1"/>
        <a:stretch>
          <a:fillRect/>
        </a:stretch>
      </xdr:blipFill>
      <xdr:spPr>
        <a:xfrm>
          <a:off x="11420475" y="1266825"/>
          <a:ext cx="3751561" cy="2353921"/>
        </a:xfrm>
        <a:prstGeom prst="rect">
          <a:avLst/>
        </a:prstGeom>
      </xdr:spPr>
    </xdr:pic>
    <xdr:clientData/>
  </xdr:twoCellAnchor>
  <xdr:twoCellAnchor editAs="oneCell">
    <xdr:from>
      <xdr:col>10</xdr:col>
      <xdr:colOff>600076</xdr:colOff>
      <xdr:row>13</xdr:row>
      <xdr:rowOff>57151</xdr:rowOff>
    </xdr:from>
    <xdr:to>
      <xdr:col>17</xdr:col>
      <xdr:colOff>19050</xdr:colOff>
      <xdr:row>18</xdr:row>
      <xdr:rowOff>383471</xdr:rowOff>
    </xdr:to>
    <xdr:pic>
      <xdr:nvPicPr>
        <xdr:cNvPr id="3" name="Picture 2">
          <a:extLst>
            <a:ext uri="{FF2B5EF4-FFF2-40B4-BE49-F238E27FC236}">
              <a16:creationId xmlns:a16="http://schemas.microsoft.com/office/drawing/2014/main" id="{0D52DEBC-04C2-FCBD-90B2-C825B9B0D987}"/>
            </a:ext>
          </a:extLst>
        </xdr:cNvPr>
        <xdr:cNvPicPr>
          <a:picLocks noChangeAspect="1"/>
        </xdr:cNvPicPr>
      </xdr:nvPicPr>
      <xdr:blipFill>
        <a:blip xmlns:r="http://schemas.openxmlformats.org/officeDocument/2006/relationships" r:embed="rId2"/>
        <a:stretch>
          <a:fillRect/>
        </a:stretch>
      </xdr:blipFill>
      <xdr:spPr>
        <a:xfrm>
          <a:off x="11420476" y="3686176"/>
          <a:ext cx="3686174" cy="223132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13</xdr:col>
      <xdr:colOff>238125</xdr:colOff>
      <xdr:row>6</xdr:row>
      <xdr:rowOff>0</xdr:rowOff>
    </xdr:from>
    <xdr:to>
      <xdr:col>22</xdr:col>
      <xdr:colOff>248417</xdr:colOff>
      <xdr:row>13</xdr:row>
      <xdr:rowOff>448128</xdr:rowOff>
    </xdr:to>
    <xdr:pic>
      <xdr:nvPicPr>
        <xdr:cNvPr id="2" name="Picture 1">
          <a:extLst>
            <a:ext uri="{FF2B5EF4-FFF2-40B4-BE49-F238E27FC236}">
              <a16:creationId xmlns:a16="http://schemas.microsoft.com/office/drawing/2014/main" id="{E9D16236-C82F-41C9-5AFB-C0748BAA3884}"/>
            </a:ext>
          </a:extLst>
        </xdr:cNvPr>
        <xdr:cNvPicPr>
          <a:picLocks noChangeAspect="1"/>
        </xdr:cNvPicPr>
      </xdr:nvPicPr>
      <xdr:blipFill>
        <a:blip xmlns:r="http://schemas.openxmlformats.org/officeDocument/2006/relationships" r:embed="rId1"/>
        <a:stretch>
          <a:fillRect/>
        </a:stretch>
      </xdr:blipFill>
      <xdr:spPr>
        <a:xfrm>
          <a:off x="12773025" y="1295400"/>
          <a:ext cx="5496692" cy="32484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23</xdr:row>
      <xdr:rowOff>19050</xdr:rowOff>
    </xdr:from>
    <xdr:to>
      <xdr:col>15</xdr:col>
      <xdr:colOff>247650</xdr:colOff>
      <xdr:row>25</xdr:row>
      <xdr:rowOff>95250</xdr:rowOff>
    </xdr:to>
    <xdr:sp macro="" textlink="">
      <xdr:nvSpPr>
        <xdr:cNvPr id="2" name="Rectangle 1">
          <a:extLst>
            <a:ext uri="{FF2B5EF4-FFF2-40B4-BE49-F238E27FC236}">
              <a16:creationId xmlns:a16="http://schemas.microsoft.com/office/drawing/2014/main" id="{92FF0AC8-9ABC-8A2D-3324-235CF450F516}"/>
            </a:ext>
          </a:extLst>
        </xdr:cNvPr>
        <xdr:cNvSpPr/>
      </xdr:nvSpPr>
      <xdr:spPr>
        <a:xfrm>
          <a:off x="4143375" y="8705850"/>
          <a:ext cx="9867900" cy="1028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a:t>This data is under review as is not collecting against the full Annual Reviews. This is</a:t>
          </a:r>
          <a:r>
            <a:rPr lang="en-GB" sz="1100" baseline="0"/>
            <a:t> being resolved by AD Inclusion, HoS SEND and Intelligence Hub.</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661987</xdr:colOff>
      <xdr:row>29</xdr:row>
      <xdr:rowOff>104775</xdr:rowOff>
    </xdr:from>
    <xdr:to>
      <xdr:col>8</xdr:col>
      <xdr:colOff>342900</xdr:colOff>
      <xdr:row>38</xdr:row>
      <xdr:rowOff>14287</xdr:rowOff>
    </xdr:to>
    <xdr:graphicFrame macro="">
      <xdr:nvGraphicFramePr>
        <xdr:cNvPr id="4" name="Chart 3">
          <a:extLst>
            <a:ext uri="{FF2B5EF4-FFF2-40B4-BE49-F238E27FC236}">
              <a16:creationId xmlns:a16="http://schemas.microsoft.com/office/drawing/2014/main" id="{7BB42B98-925F-FD1A-B3ED-FB2F11DC0EB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552450</xdr:colOff>
      <xdr:row>27</xdr:row>
      <xdr:rowOff>114300</xdr:rowOff>
    </xdr:from>
    <xdr:to>
      <xdr:col>8</xdr:col>
      <xdr:colOff>323850</xdr:colOff>
      <xdr:row>42</xdr:row>
      <xdr:rowOff>38100</xdr:rowOff>
    </xdr:to>
    <xdr:sp macro="" textlink="">
      <xdr:nvSpPr>
        <xdr:cNvPr id="2" name="Rectangle 1">
          <a:extLst>
            <a:ext uri="{FF2B5EF4-FFF2-40B4-BE49-F238E27FC236}">
              <a16:creationId xmlns:a16="http://schemas.microsoft.com/office/drawing/2014/main" id="{F93BF117-48D0-2334-F8BC-75D83F5D110E}"/>
            </a:ext>
          </a:extLst>
        </xdr:cNvPr>
        <xdr:cNvSpPr/>
      </xdr:nvSpPr>
      <xdr:spPr>
        <a:xfrm>
          <a:off x="7677150" y="5257800"/>
          <a:ext cx="3429000" cy="27813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a:t>Copy from LT report change date on Lookup tables sheet to current month</a:t>
          </a:r>
        </a:p>
        <a:p>
          <a:pPr algn="l"/>
          <a:endParaRPr lang="en-GB" sz="1100"/>
        </a:p>
        <a:p>
          <a:pPr algn="l"/>
          <a:r>
            <a:rPr lang="en-GB" sz="1100"/>
            <a:t>run queries in SEN Dashboard for  A47 to A52</a:t>
          </a:r>
        </a:p>
        <a:p>
          <a:pPr algn="l"/>
          <a:r>
            <a:rPr lang="en-GB" sz="1100"/>
            <a:t>Check year is correct</a:t>
          </a:r>
        </a:p>
        <a:p>
          <a:pPr algn="l"/>
          <a:endParaRPr lang="en-GB" sz="1100"/>
        </a:p>
        <a:p>
          <a:pPr algn="l"/>
          <a:r>
            <a:rPr lang="en-GB" sz="1100"/>
            <a:t>PEX by Month SEN Support pupils</a:t>
          </a:r>
        </a:p>
        <a:p>
          <a:pPr algn="l"/>
          <a:r>
            <a:rPr lang="en-GB" sz="1100"/>
            <a:t>PEX by Month - EHCP pupils</a:t>
          </a:r>
        </a:p>
        <a:p>
          <a:pPr algn="l"/>
          <a:endParaRPr lang="en-GB" sz="1100"/>
        </a:p>
        <a:p>
          <a:pPr algn="l"/>
          <a:r>
            <a:rPr lang="en-GB" sz="1100"/>
            <a:t>Ehcp Fixed excl count</a:t>
          </a:r>
        </a:p>
        <a:p>
          <a:pPr algn="l"/>
          <a:r>
            <a:rPr lang="en-GB" sz="1100"/>
            <a:t>Ehcp perm excl detail</a:t>
          </a:r>
        </a:p>
        <a:p>
          <a:pPr algn="l"/>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12</xdr:row>
      <xdr:rowOff>142875</xdr:rowOff>
    </xdr:from>
    <xdr:to>
      <xdr:col>1</xdr:col>
      <xdr:colOff>4420224</xdr:colOff>
      <xdr:row>27</xdr:row>
      <xdr:rowOff>86116</xdr:rowOff>
    </xdr:to>
    <xdr:pic>
      <xdr:nvPicPr>
        <xdr:cNvPr id="2" name="Picture 1">
          <a:extLst>
            <a:ext uri="{FF2B5EF4-FFF2-40B4-BE49-F238E27FC236}">
              <a16:creationId xmlns:a16="http://schemas.microsoft.com/office/drawing/2014/main" id="{979F65E6-79FA-6A8F-4F92-1E45D205CC0F}"/>
            </a:ext>
          </a:extLst>
        </xdr:cNvPr>
        <xdr:cNvPicPr>
          <a:picLocks noChangeAspect="1"/>
        </xdr:cNvPicPr>
      </xdr:nvPicPr>
      <xdr:blipFill>
        <a:blip xmlns:r="http://schemas.openxmlformats.org/officeDocument/2006/relationships" r:embed="rId1"/>
        <a:stretch>
          <a:fillRect/>
        </a:stretch>
      </xdr:blipFill>
      <xdr:spPr>
        <a:xfrm>
          <a:off x="66675" y="3362325"/>
          <a:ext cx="4467849" cy="2800741"/>
        </a:xfrm>
        <a:prstGeom prst="rect">
          <a:avLst/>
        </a:prstGeom>
      </xdr:spPr>
    </xdr:pic>
    <xdr:clientData/>
  </xdr:twoCellAnchor>
  <xdr:twoCellAnchor editAs="oneCell">
    <xdr:from>
      <xdr:col>1</xdr:col>
      <xdr:colOff>4848225</xdr:colOff>
      <xdr:row>12</xdr:row>
      <xdr:rowOff>142875</xdr:rowOff>
    </xdr:from>
    <xdr:to>
      <xdr:col>7</xdr:col>
      <xdr:colOff>524469</xdr:colOff>
      <xdr:row>27</xdr:row>
      <xdr:rowOff>76590</xdr:rowOff>
    </xdr:to>
    <xdr:pic>
      <xdr:nvPicPr>
        <xdr:cNvPr id="3" name="Picture 2">
          <a:extLst>
            <a:ext uri="{FF2B5EF4-FFF2-40B4-BE49-F238E27FC236}">
              <a16:creationId xmlns:a16="http://schemas.microsoft.com/office/drawing/2014/main" id="{FF56FDA3-5F50-9977-62CC-9FA6D073BBF6}"/>
            </a:ext>
          </a:extLst>
        </xdr:cNvPr>
        <xdr:cNvPicPr>
          <a:picLocks noChangeAspect="1"/>
        </xdr:cNvPicPr>
      </xdr:nvPicPr>
      <xdr:blipFill>
        <a:blip xmlns:r="http://schemas.openxmlformats.org/officeDocument/2006/relationships" r:embed="rId2"/>
        <a:stretch>
          <a:fillRect/>
        </a:stretch>
      </xdr:blipFill>
      <xdr:spPr>
        <a:xfrm>
          <a:off x="4962525" y="3362325"/>
          <a:ext cx="4258269" cy="2791215"/>
        </a:xfrm>
        <a:prstGeom prst="rect">
          <a:avLst/>
        </a:prstGeom>
      </xdr:spPr>
    </xdr:pic>
    <xdr:clientData/>
  </xdr:twoCellAnchor>
  <xdr:twoCellAnchor editAs="oneCell">
    <xdr:from>
      <xdr:col>8</xdr:col>
      <xdr:colOff>295275</xdr:colOff>
      <xdr:row>13</xdr:row>
      <xdr:rowOff>0</xdr:rowOff>
    </xdr:from>
    <xdr:to>
      <xdr:col>15</xdr:col>
      <xdr:colOff>400697</xdr:colOff>
      <xdr:row>28</xdr:row>
      <xdr:rowOff>398</xdr:rowOff>
    </xdr:to>
    <xdr:pic>
      <xdr:nvPicPr>
        <xdr:cNvPr id="4" name="Picture 3">
          <a:extLst>
            <a:ext uri="{FF2B5EF4-FFF2-40B4-BE49-F238E27FC236}">
              <a16:creationId xmlns:a16="http://schemas.microsoft.com/office/drawing/2014/main" id="{7F151239-2BA0-8196-3E60-93A2E122BDBF}"/>
            </a:ext>
          </a:extLst>
        </xdr:cNvPr>
        <xdr:cNvPicPr>
          <a:picLocks noChangeAspect="1"/>
        </xdr:cNvPicPr>
      </xdr:nvPicPr>
      <xdr:blipFill>
        <a:blip xmlns:r="http://schemas.openxmlformats.org/officeDocument/2006/relationships" r:embed="rId3"/>
        <a:stretch>
          <a:fillRect/>
        </a:stretch>
      </xdr:blipFill>
      <xdr:spPr>
        <a:xfrm>
          <a:off x="9639300" y="3409950"/>
          <a:ext cx="4639322" cy="28483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11</xdr:col>
      <xdr:colOff>0</xdr:colOff>
      <xdr:row>6</xdr:row>
      <xdr:rowOff>0</xdr:rowOff>
    </xdr:from>
    <xdr:to>
      <xdr:col>17</xdr:col>
      <xdr:colOff>105369</xdr:colOff>
      <xdr:row>21</xdr:row>
      <xdr:rowOff>105404</xdr:rowOff>
    </xdr:to>
    <xdr:pic>
      <xdr:nvPicPr>
        <xdr:cNvPr id="2" name="Picture 1">
          <a:extLst>
            <a:ext uri="{FF2B5EF4-FFF2-40B4-BE49-F238E27FC236}">
              <a16:creationId xmlns:a16="http://schemas.microsoft.com/office/drawing/2014/main" id="{D5E71420-A9A2-8BA1-B813-8591A974AEBA}"/>
            </a:ext>
          </a:extLst>
        </xdr:cNvPr>
        <xdr:cNvPicPr>
          <a:picLocks noChangeAspect="1"/>
        </xdr:cNvPicPr>
      </xdr:nvPicPr>
      <xdr:blipFill>
        <a:blip xmlns:r="http://schemas.openxmlformats.org/officeDocument/2006/relationships" r:embed="rId1"/>
        <a:stretch>
          <a:fillRect/>
        </a:stretch>
      </xdr:blipFill>
      <xdr:spPr>
        <a:xfrm>
          <a:off x="9467850" y="1343025"/>
          <a:ext cx="4258269" cy="450595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142875</xdr:colOff>
      <xdr:row>18</xdr:row>
      <xdr:rowOff>161925</xdr:rowOff>
    </xdr:from>
    <xdr:to>
      <xdr:col>9</xdr:col>
      <xdr:colOff>285750</xdr:colOff>
      <xdr:row>30</xdr:row>
      <xdr:rowOff>104775</xdr:rowOff>
    </xdr:to>
    <xdr:pic>
      <xdr:nvPicPr>
        <xdr:cNvPr id="2" name="Picture 1">
          <a:extLst>
            <a:ext uri="{FF2B5EF4-FFF2-40B4-BE49-F238E27FC236}">
              <a16:creationId xmlns:a16="http://schemas.microsoft.com/office/drawing/2014/main" id="{DFA12D40-AFC3-7F1D-34C5-B23A59B81587}"/>
            </a:ext>
          </a:extLst>
        </xdr:cNvPr>
        <xdr:cNvPicPr>
          <a:picLocks noChangeAspect="1"/>
        </xdr:cNvPicPr>
      </xdr:nvPicPr>
      <xdr:blipFill>
        <a:blip xmlns:r="http://schemas.openxmlformats.org/officeDocument/2006/relationships" r:embed="rId1"/>
        <a:stretch>
          <a:fillRect/>
        </a:stretch>
      </xdr:blipFill>
      <xdr:spPr>
        <a:xfrm>
          <a:off x="142875" y="5286375"/>
          <a:ext cx="9239250" cy="2457450"/>
        </a:xfrm>
        <a:prstGeom prst="rect">
          <a:avLst/>
        </a:prstGeom>
      </xdr:spPr>
    </xdr:pic>
    <xdr:clientData/>
  </xdr:twoCellAnchor>
  <xdr:twoCellAnchor editAs="oneCell">
    <xdr:from>
      <xdr:col>7</xdr:col>
      <xdr:colOff>152400</xdr:colOff>
      <xdr:row>36</xdr:row>
      <xdr:rowOff>57150</xdr:rowOff>
    </xdr:from>
    <xdr:to>
      <xdr:col>12</xdr:col>
      <xdr:colOff>562649</xdr:colOff>
      <xdr:row>42</xdr:row>
      <xdr:rowOff>105138</xdr:rowOff>
    </xdr:to>
    <xdr:pic>
      <xdr:nvPicPr>
        <xdr:cNvPr id="3" name="Picture 2">
          <a:extLst>
            <a:ext uri="{FF2B5EF4-FFF2-40B4-BE49-F238E27FC236}">
              <a16:creationId xmlns:a16="http://schemas.microsoft.com/office/drawing/2014/main" id="{F24EEB96-85E3-FDF5-06C9-9CCF9EEBFA38}"/>
            </a:ext>
          </a:extLst>
        </xdr:cNvPr>
        <xdr:cNvPicPr>
          <a:picLocks noChangeAspect="1"/>
        </xdr:cNvPicPr>
      </xdr:nvPicPr>
      <xdr:blipFill>
        <a:blip xmlns:r="http://schemas.openxmlformats.org/officeDocument/2006/relationships" r:embed="rId2"/>
        <a:stretch>
          <a:fillRect/>
        </a:stretch>
      </xdr:blipFill>
      <xdr:spPr>
        <a:xfrm>
          <a:off x="7686675" y="8953500"/>
          <a:ext cx="4829849" cy="2600688"/>
        </a:xfrm>
        <a:prstGeom prst="rect">
          <a:avLst/>
        </a:prstGeom>
      </xdr:spPr>
    </xdr:pic>
    <xdr:clientData/>
  </xdr:twoCellAnchor>
  <xdr:twoCellAnchor editAs="oneCell">
    <xdr:from>
      <xdr:col>1</xdr:col>
      <xdr:colOff>9526</xdr:colOff>
      <xdr:row>46</xdr:row>
      <xdr:rowOff>114301</xdr:rowOff>
    </xdr:from>
    <xdr:to>
      <xdr:col>3</xdr:col>
      <xdr:colOff>600075</xdr:colOff>
      <xdr:row>56</xdr:row>
      <xdr:rowOff>107517</xdr:rowOff>
    </xdr:to>
    <xdr:pic>
      <xdr:nvPicPr>
        <xdr:cNvPr id="4" name="Picture 3">
          <a:extLst>
            <a:ext uri="{FF2B5EF4-FFF2-40B4-BE49-F238E27FC236}">
              <a16:creationId xmlns:a16="http://schemas.microsoft.com/office/drawing/2014/main" id="{7F35C986-D7A3-531F-9A1C-79C8EF5F4066}"/>
            </a:ext>
          </a:extLst>
        </xdr:cNvPr>
        <xdr:cNvPicPr>
          <a:picLocks noChangeAspect="1"/>
        </xdr:cNvPicPr>
      </xdr:nvPicPr>
      <xdr:blipFill>
        <a:blip xmlns:r="http://schemas.openxmlformats.org/officeDocument/2006/relationships" r:embed="rId3"/>
        <a:stretch>
          <a:fillRect/>
        </a:stretch>
      </xdr:blipFill>
      <xdr:spPr>
        <a:xfrm>
          <a:off x="180976" y="13611226"/>
          <a:ext cx="4829174" cy="2088716"/>
        </a:xfrm>
        <a:prstGeom prst="rect">
          <a:avLst/>
        </a:prstGeom>
      </xdr:spPr>
    </xdr:pic>
    <xdr:clientData/>
  </xdr:twoCellAnchor>
  <xdr:twoCellAnchor editAs="oneCell">
    <xdr:from>
      <xdr:col>5</xdr:col>
      <xdr:colOff>190501</xdr:colOff>
      <xdr:row>46</xdr:row>
      <xdr:rowOff>76202</xdr:rowOff>
    </xdr:from>
    <xdr:to>
      <xdr:col>11</xdr:col>
      <xdr:colOff>355430</xdr:colOff>
      <xdr:row>56</xdr:row>
      <xdr:rowOff>8102</xdr:rowOff>
    </xdr:to>
    <xdr:pic>
      <xdr:nvPicPr>
        <xdr:cNvPr id="5" name="Picture 4">
          <a:extLst>
            <a:ext uri="{FF2B5EF4-FFF2-40B4-BE49-F238E27FC236}">
              <a16:creationId xmlns:a16="http://schemas.microsoft.com/office/drawing/2014/main" id="{42A4B5F7-22E2-87FC-E9F0-D6046F7FEEAE}"/>
            </a:ext>
          </a:extLst>
        </xdr:cNvPr>
        <xdr:cNvPicPr>
          <a:picLocks noChangeAspect="1"/>
        </xdr:cNvPicPr>
      </xdr:nvPicPr>
      <xdr:blipFill>
        <a:blip xmlns:r="http://schemas.openxmlformats.org/officeDocument/2006/relationships" r:embed="rId4"/>
        <a:stretch>
          <a:fillRect/>
        </a:stretch>
      </xdr:blipFill>
      <xdr:spPr>
        <a:xfrm>
          <a:off x="6162676" y="13573127"/>
          <a:ext cx="4844879" cy="20337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104775</xdr:colOff>
      <xdr:row>16</xdr:row>
      <xdr:rowOff>200025</xdr:rowOff>
    </xdr:from>
    <xdr:to>
      <xdr:col>4</xdr:col>
      <xdr:colOff>485775</xdr:colOff>
      <xdr:row>29</xdr:row>
      <xdr:rowOff>95250</xdr:rowOff>
    </xdr:to>
    <xdr:pic>
      <xdr:nvPicPr>
        <xdr:cNvPr id="2" name="Picture 1">
          <a:extLst>
            <a:ext uri="{FF2B5EF4-FFF2-40B4-BE49-F238E27FC236}">
              <a16:creationId xmlns:a16="http://schemas.microsoft.com/office/drawing/2014/main" id="{90763CA3-45E3-2FE8-FFD8-C2C5F5CD68B4}"/>
            </a:ext>
          </a:extLst>
        </xdr:cNvPr>
        <xdr:cNvPicPr>
          <a:picLocks noChangeAspect="1"/>
        </xdr:cNvPicPr>
      </xdr:nvPicPr>
      <xdr:blipFill>
        <a:blip xmlns:r="http://schemas.openxmlformats.org/officeDocument/2006/relationships" r:embed="rId1"/>
        <a:stretch>
          <a:fillRect/>
        </a:stretch>
      </xdr:blipFill>
      <xdr:spPr>
        <a:xfrm>
          <a:off x="104775" y="4924425"/>
          <a:ext cx="5800725" cy="2619375"/>
        </a:xfrm>
        <a:prstGeom prst="rect">
          <a:avLst/>
        </a:prstGeom>
      </xdr:spPr>
    </xdr:pic>
    <xdr:clientData/>
  </xdr:twoCellAnchor>
  <xdr:twoCellAnchor editAs="oneCell">
    <xdr:from>
      <xdr:col>5</xdr:col>
      <xdr:colOff>171450</xdr:colOff>
      <xdr:row>17</xdr:row>
      <xdr:rowOff>0</xdr:rowOff>
    </xdr:from>
    <xdr:to>
      <xdr:col>12</xdr:col>
      <xdr:colOff>153212</xdr:colOff>
      <xdr:row>29</xdr:row>
      <xdr:rowOff>171825</xdr:rowOff>
    </xdr:to>
    <xdr:pic>
      <xdr:nvPicPr>
        <xdr:cNvPr id="3" name="Picture 2">
          <a:extLst>
            <a:ext uri="{FF2B5EF4-FFF2-40B4-BE49-F238E27FC236}">
              <a16:creationId xmlns:a16="http://schemas.microsoft.com/office/drawing/2014/main" id="{E3E3B111-431D-1150-975F-D44FE6818E92}"/>
            </a:ext>
          </a:extLst>
        </xdr:cNvPr>
        <xdr:cNvPicPr>
          <a:picLocks noChangeAspect="1"/>
        </xdr:cNvPicPr>
      </xdr:nvPicPr>
      <xdr:blipFill>
        <a:blip xmlns:r="http://schemas.openxmlformats.org/officeDocument/2006/relationships" r:embed="rId2"/>
        <a:stretch>
          <a:fillRect/>
        </a:stretch>
      </xdr:blipFill>
      <xdr:spPr>
        <a:xfrm>
          <a:off x="6353175" y="4933950"/>
          <a:ext cx="5820587" cy="26864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47625</xdr:colOff>
      <xdr:row>11</xdr:row>
      <xdr:rowOff>133351</xdr:rowOff>
    </xdr:from>
    <xdr:to>
      <xdr:col>5</xdr:col>
      <xdr:colOff>409575</xdr:colOff>
      <xdr:row>17</xdr:row>
      <xdr:rowOff>342901</xdr:rowOff>
    </xdr:to>
    <xdr:pic>
      <xdr:nvPicPr>
        <xdr:cNvPr id="2" name="Picture 1">
          <a:extLst>
            <a:ext uri="{FF2B5EF4-FFF2-40B4-BE49-F238E27FC236}">
              <a16:creationId xmlns:a16="http://schemas.microsoft.com/office/drawing/2014/main" id="{ADCC382A-123B-3AB3-E0CB-6327652760C7}"/>
            </a:ext>
          </a:extLst>
        </xdr:cNvPr>
        <xdr:cNvPicPr>
          <a:picLocks noChangeAspect="1"/>
        </xdr:cNvPicPr>
      </xdr:nvPicPr>
      <xdr:blipFill>
        <a:blip xmlns:r="http://schemas.openxmlformats.org/officeDocument/2006/relationships" r:embed="rId1"/>
        <a:stretch>
          <a:fillRect/>
        </a:stretch>
      </xdr:blipFill>
      <xdr:spPr>
        <a:xfrm>
          <a:off x="171450" y="2781301"/>
          <a:ext cx="5857875" cy="2495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DBDB5-5C1A-4F5D-82BB-54FE7BD960C3}">
  <dimension ref="A14:B18"/>
  <sheetViews>
    <sheetView workbookViewId="0">
      <selection activeCell="O15" sqref="O15"/>
    </sheetView>
  </sheetViews>
  <sheetFormatPr defaultColWidth="9.1796875" defaultRowHeight="14.5" x14ac:dyDescent="0.35"/>
  <cols>
    <col min="1" max="1" width="17.81640625" style="1" bestFit="1" customWidth="1"/>
    <col min="2" max="2" width="85.54296875" style="1" customWidth="1"/>
    <col min="3" max="16384" width="9.1796875" style="1"/>
  </cols>
  <sheetData>
    <row r="14" spans="1:2" x14ac:dyDescent="0.35">
      <c r="A14" s="2" t="s">
        <v>0</v>
      </c>
    </row>
    <row r="15" spans="1:2" ht="117.75" customHeight="1" x14ac:dyDescent="0.35">
      <c r="A15" s="3" t="s">
        <v>1</v>
      </c>
      <c r="B15" s="4" t="s">
        <v>2</v>
      </c>
    </row>
    <row r="16" spans="1:2" ht="29" x14ac:dyDescent="0.35">
      <c r="A16" s="3" t="s">
        <v>3</v>
      </c>
      <c r="B16" s="4" t="s">
        <v>4</v>
      </c>
    </row>
    <row r="17" spans="1:2" ht="29" x14ac:dyDescent="0.35">
      <c r="A17" s="3" t="s">
        <v>5</v>
      </c>
      <c r="B17" s="4" t="s">
        <v>6</v>
      </c>
    </row>
    <row r="18" spans="1:2" ht="29" x14ac:dyDescent="0.35">
      <c r="A18" s="3" t="s">
        <v>7</v>
      </c>
      <c r="B18" s="4" t="s">
        <v>8</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D4A8-3F15-40EA-8157-3BAE932C4A00}">
  <dimension ref="A1:AB45"/>
  <sheetViews>
    <sheetView topLeftCell="A10" workbookViewId="0">
      <selection activeCell="A10" sqref="A1:XFD1048576"/>
    </sheetView>
  </sheetViews>
  <sheetFormatPr defaultRowHeight="14.5" x14ac:dyDescent="0.35"/>
  <cols>
    <col min="1" max="2" width="53.453125" customWidth="1"/>
  </cols>
  <sheetData>
    <row r="1" spans="1:28" x14ac:dyDescent="0.35">
      <c r="C1" t="s">
        <v>143</v>
      </c>
      <c r="E1" t="s">
        <v>389</v>
      </c>
    </row>
    <row r="2" spans="1:28" x14ac:dyDescent="0.35">
      <c r="A2" t="s">
        <v>19</v>
      </c>
      <c r="C2" s="6">
        <v>44409</v>
      </c>
      <c r="D2" s="6">
        <v>44440</v>
      </c>
      <c r="E2" s="6">
        <v>44470</v>
      </c>
      <c r="F2" s="6">
        <v>44501</v>
      </c>
      <c r="G2" s="6">
        <v>44531</v>
      </c>
      <c r="H2" s="6">
        <v>44562</v>
      </c>
      <c r="I2" s="6">
        <v>44593</v>
      </c>
      <c r="J2" s="6">
        <v>44621</v>
      </c>
      <c r="K2" s="6">
        <v>44652</v>
      </c>
      <c r="L2" s="6">
        <v>44682</v>
      </c>
      <c r="M2" s="6">
        <v>44713</v>
      </c>
      <c r="N2" s="6">
        <v>44743</v>
      </c>
      <c r="O2" s="6">
        <v>44774</v>
      </c>
      <c r="P2" s="6">
        <v>44805</v>
      </c>
      <c r="Q2" s="6">
        <v>44835</v>
      </c>
      <c r="R2" s="6">
        <v>44866</v>
      </c>
      <c r="S2" s="6">
        <v>44896</v>
      </c>
      <c r="T2" s="6">
        <v>44927</v>
      </c>
      <c r="U2" s="6">
        <v>44958</v>
      </c>
      <c r="V2" s="6">
        <v>44986</v>
      </c>
      <c r="W2" s="6">
        <v>45017</v>
      </c>
      <c r="X2" s="6">
        <v>45047</v>
      </c>
      <c r="Y2" s="6">
        <v>45078</v>
      </c>
      <c r="Z2" s="6">
        <v>45108</v>
      </c>
      <c r="AA2" s="6">
        <v>45139</v>
      </c>
      <c r="AB2" t="s">
        <v>390</v>
      </c>
    </row>
    <row r="3" spans="1:28" s="8" customFormat="1" x14ac:dyDescent="0.35">
      <c r="A3" s="101" t="s">
        <v>84</v>
      </c>
      <c r="B3" s="101" t="s">
        <v>85</v>
      </c>
      <c r="C3" s="8" t="e">
        <v>#N/A</v>
      </c>
      <c r="D3" s="8">
        <v>17</v>
      </c>
      <c r="E3" s="8">
        <v>10</v>
      </c>
      <c r="F3" s="8">
        <v>26</v>
      </c>
      <c r="G3" s="8">
        <v>18</v>
      </c>
      <c r="H3" s="8">
        <v>11</v>
      </c>
      <c r="I3" s="8">
        <v>11</v>
      </c>
      <c r="J3" s="8">
        <v>16</v>
      </c>
      <c r="K3" s="8">
        <v>6</v>
      </c>
      <c r="L3" s="8">
        <v>21</v>
      </c>
      <c r="M3" s="8">
        <v>19</v>
      </c>
      <c r="N3" s="8">
        <v>14</v>
      </c>
      <c r="O3" s="8">
        <v>0</v>
      </c>
      <c r="P3" s="8">
        <v>13</v>
      </c>
      <c r="Q3" s="8">
        <v>16</v>
      </c>
      <c r="R3" s="8">
        <v>20</v>
      </c>
      <c r="S3" s="8">
        <v>8</v>
      </c>
      <c r="AB3" s="8">
        <f>SUM(P3:AA3)</f>
        <v>57</v>
      </c>
    </row>
    <row r="4" spans="1:28" s="8" customFormat="1" x14ac:dyDescent="0.35">
      <c r="A4" s="101" t="s">
        <v>86</v>
      </c>
      <c r="B4" s="101" t="s">
        <v>87</v>
      </c>
      <c r="C4" s="8">
        <v>0</v>
      </c>
      <c r="D4" s="8">
        <v>12</v>
      </c>
      <c r="E4" s="8">
        <v>7</v>
      </c>
      <c r="F4" s="8">
        <v>11</v>
      </c>
      <c r="G4" s="8">
        <v>12</v>
      </c>
      <c r="H4" s="8">
        <v>3</v>
      </c>
      <c r="I4" s="8">
        <v>6</v>
      </c>
      <c r="J4" s="8">
        <v>8</v>
      </c>
      <c r="K4" s="8">
        <v>2</v>
      </c>
      <c r="L4" s="8">
        <v>8</v>
      </c>
      <c r="M4" s="8">
        <v>5</v>
      </c>
      <c r="N4" s="8">
        <v>2</v>
      </c>
      <c r="O4" s="8">
        <v>0</v>
      </c>
      <c r="P4" s="8">
        <v>5</v>
      </c>
      <c r="Q4" s="8">
        <v>3</v>
      </c>
      <c r="R4" s="8">
        <v>1</v>
      </c>
      <c r="S4" s="8">
        <v>0</v>
      </c>
      <c r="AB4" s="8">
        <f t="shared" ref="AB4:AB39" si="0">SUM(P4:AA4)</f>
        <v>9</v>
      </c>
    </row>
    <row r="5" spans="1:28" s="8" customFormat="1" x14ac:dyDescent="0.35">
      <c r="A5" s="101" t="s">
        <v>88</v>
      </c>
      <c r="B5" s="101" t="s">
        <v>89</v>
      </c>
      <c r="C5" s="8">
        <v>73</v>
      </c>
      <c r="D5" s="8">
        <f>D4</f>
        <v>12</v>
      </c>
      <c r="E5" s="8">
        <f>D5+E4</f>
        <v>19</v>
      </c>
      <c r="F5" s="8">
        <f t="shared" ref="F5:O5" si="1">E5+F4</f>
        <v>30</v>
      </c>
      <c r="G5" s="8">
        <f t="shared" si="1"/>
        <v>42</v>
      </c>
      <c r="H5" s="8">
        <f t="shared" si="1"/>
        <v>45</v>
      </c>
      <c r="I5" s="8">
        <f t="shared" si="1"/>
        <v>51</v>
      </c>
      <c r="J5" s="8">
        <f t="shared" si="1"/>
        <v>59</v>
      </c>
      <c r="K5" s="8">
        <f t="shared" si="1"/>
        <v>61</v>
      </c>
      <c r="L5" s="8">
        <f t="shared" si="1"/>
        <v>69</v>
      </c>
      <c r="M5" s="8">
        <f t="shared" si="1"/>
        <v>74</v>
      </c>
      <c r="N5" s="8">
        <f t="shared" si="1"/>
        <v>76</v>
      </c>
      <c r="O5" s="8">
        <f t="shared" si="1"/>
        <v>76</v>
      </c>
      <c r="P5" s="8">
        <f>P4</f>
        <v>5</v>
      </c>
      <c r="Q5" s="8">
        <f>P5+Q4</f>
        <v>8</v>
      </c>
      <c r="R5" s="8">
        <f t="shared" ref="R5:S5" si="2">Q5+R4</f>
        <v>9</v>
      </c>
      <c r="S5" s="8">
        <f t="shared" si="2"/>
        <v>9</v>
      </c>
      <c r="AB5" s="8">
        <f t="shared" si="0"/>
        <v>31</v>
      </c>
    </row>
    <row r="6" spans="1:28" s="8" customFormat="1" x14ac:dyDescent="0.35">
      <c r="A6" s="101" t="s">
        <v>90</v>
      </c>
      <c r="B6" s="101" t="s">
        <v>91</v>
      </c>
      <c r="C6" s="8">
        <v>0</v>
      </c>
      <c r="D6" s="8">
        <v>2</v>
      </c>
      <c r="E6" s="8">
        <v>0</v>
      </c>
      <c r="F6" s="8">
        <v>1</v>
      </c>
      <c r="G6" s="8">
        <v>1</v>
      </c>
      <c r="H6" s="8">
        <v>2</v>
      </c>
      <c r="I6" s="8">
        <v>3</v>
      </c>
      <c r="J6" s="8">
        <v>0</v>
      </c>
      <c r="K6" s="8">
        <v>0</v>
      </c>
      <c r="L6" s="8">
        <v>0</v>
      </c>
      <c r="M6" s="8">
        <v>1</v>
      </c>
      <c r="N6" s="8">
        <v>0</v>
      </c>
      <c r="O6" s="8">
        <v>0</v>
      </c>
      <c r="P6" s="8">
        <v>3</v>
      </c>
      <c r="Q6" s="8">
        <v>0</v>
      </c>
      <c r="R6" s="8">
        <v>0</v>
      </c>
      <c r="S6" s="8">
        <v>0</v>
      </c>
      <c r="AB6" s="8">
        <f t="shared" si="0"/>
        <v>3</v>
      </c>
    </row>
    <row r="7" spans="1:28" s="8" customFormat="1" x14ac:dyDescent="0.35">
      <c r="A7" s="101" t="s">
        <v>92</v>
      </c>
      <c r="B7" s="101" t="s">
        <v>93</v>
      </c>
      <c r="C7" s="8">
        <v>0</v>
      </c>
      <c r="D7" s="8">
        <v>2</v>
      </c>
      <c r="E7" s="8">
        <v>1</v>
      </c>
      <c r="F7" s="8">
        <v>4</v>
      </c>
      <c r="G7" s="8">
        <v>3</v>
      </c>
      <c r="H7" s="8">
        <v>1</v>
      </c>
      <c r="I7" s="8">
        <v>1</v>
      </c>
      <c r="J7" s="8">
        <v>5</v>
      </c>
      <c r="K7" s="8">
        <v>2</v>
      </c>
      <c r="L7" s="8">
        <v>7</v>
      </c>
      <c r="M7" s="8">
        <v>3</v>
      </c>
      <c r="N7" s="8">
        <v>1</v>
      </c>
      <c r="O7" s="8">
        <v>0</v>
      </c>
      <c r="P7" s="8">
        <v>1</v>
      </c>
      <c r="Q7" s="8">
        <v>1</v>
      </c>
      <c r="R7" s="8">
        <v>1</v>
      </c>
      <c r="S7" s="8">
        <v>0</v>
      </c>
      <c r="AB7" s="8">
        <f t="shared" si="0"/>
        <v>3</v>
      </c>
    </row>
    <row r="8" spans="1:28" s="8" customFormat="1" x14ac:dyDescent="0.35">
      <c r="A8" s="8" t="s">
        <v>94</v>
      </c>
      <c r="B8" s="8" t="s">
        <v>18</v>
      </c>
      <c r="C8" s="8">
        <v>0</v>
      </c>
      <c r="D8" s="8">
        <v>361</v>
      </c>
      <c r="E8" s="8">
        <v>459</v>
      </c>
      <c r="F8" s="8">
        <v>673</v>
      </c>
      <c r="G8" s="8">
        <v>438</v>
      </c>
      <c r="H8" s="8">
        <v>516</v>
      </c>
      <c r="I8" s="8">
        <v>535</v>
      </c>
      <c r="J8" s="8">
        <v>903</v>
      </c>
      <c r="K8" s="8">
        <v>347</v>
      </c>
      <c r="L8" s="8">
        <v>764</v>
      </c>
      <c r="M8" s="8">
        <v>598</v>
      </c>
      <c r="N8" s="8">
        <v>484</v>
      </c>
      <c r="O8" s="8">
        <v>0</v>
      </c>
      <c r="P8" s="8">
        <v>217</v>
      </c>
      <c r="Q8" s="8">
        <v>247</v>
      </c>
      <c r="R8" s="8">
        <v>266</v>
      </c>
      <c r="S8" s="8">
        <v>47</v>
      </c>
      <c r="AB8" s="8">
        <f t="shared" si="0"/>
        <v>777</v>
      </c>
    </row>
    <row r="9" spans="1:28" s="8" customFormat="1" x14ac:dyDescent="0.35">
      <c r="A9" s="8" t="s">
        <v>95</v>
      </c>
      <c r="B9" s="8" t="s">
        <v>95</v>
      </c>
      <c r="C9" s="96">
        <v>3.5000000000000003E-2</v>
      </c>
      <c r="D9" s="96">
        <v>3.8E-3</v>
      </c>
      <c r="E9" s="96">
        <v>8.6E-3</v>
      </c>
      <c r="F9" s="96">
        <v>1.5699999999999999E-2</v>
      </c>
      <c r="G9" s="96">
        <v>2.0400000000000001E-2</v>
      </c>
      <c r="H9" s="96">
        <v>2.58E-2</v>
      </c>
      <c r="I9" s="96">
        <v>3.15E-2</v>
      </c>
      <c r="J9" s="96">
        <v>4.1000000000000002E-2</v>
      </c>
      <c r="K9" s="96">
        <v>4.4600000000000001E-2</v>
      </c>
      <c r="L9" s="96">
        <v>5.2699999999999997E-2</v>
      </c>
      <c r="M9" s="96">
        <v>5.8999999999999997E-2</v>
      </c>
      <c r="N9" s="96">
        <v>6.4100000000000004E-2</v>
      </c>
      <c r="O9" s="96">
        <v>6.4100000000000004E-2</v>
      </c>
      <c r="P9" s="96">
        <v>2E-3</v>
      </c>
      <c r="Q9" s="96">
        <v>5.0000000000000001E-3</v>
      </c>
      <c r="R9" s="96">
        <v>8.0000000000000002E-3</v>
      </c>
      <c r="S9" s="96">
        <v>8.0000000000000002E-3</v>
      </c>
      <c r="T9" s="96"/>
      <c r="U9" s="96"/>
      <c r="V9" s="96"/>
      <c r="W9" s="96"/>
      <c r="X9" s="96"/>
      <c r="Y9" s="96"/>
      <c r="Z9" s="96"/>
      <c r="AA9" s="96"/>
    </row>
    <row r="10" spans="1:28" s="8" customFormat="1" x14ac:dyDescent="0.35">
      <c r="A10" s="8" t="s">
        <v>96</v>
      </c>
      <c r="B10" s="8" t="s">
        <v>97</v>
      </c>
      <c r="C10" s="8">
        <v>0</v>
      </c>
      <c r="D10" s="8">
        <v>43</v>
      </c>
      <c r="E10" s="8">
        <v>65</v>
      </c>
      <c r="F10" s="8">
        <v>70</v>
      </c>
      <c r="G10" s="8">
        <v>37</v>
      </c>
      <c r="H10" s="8">
        <v>49</v>
      </c>
      <c r="I10" s="8">
        <v>46</v>
      </c>
      <c r="J10" s="8">
        <v>72</v>
      </c>
      <c r="K10" s="8">
        <v>35</v>
      </c>
      <c r="L10" s="8">
        <v>62</v>
      </c>
      <c r="M10" s="8">
        <v>38</v>
      </c>
      <c r="N10" s="8">
        <v>44</v>
      </c>
      <c r="O10" s="8">
        <v>0</v>
      </c>
      <c r="P10" s="8">
        <v>30</v>
      </c>
      <c r="Q10" s="8">
        <v>23</v>
      </c>
      <c r="R10" s="8">
        <v>28</v>
      </c>
      <c r="S10" s="8">
        <v>3</v>
      </c>
      <c r="AB10" s="8">
        <f t="shared" si="0"/>
        <v>84</v>
      </c>
    </row>
    <row r="11" spans="1:28" s="8" customFormat="1" x14ac:dyDescent="0.35">
      <c r="A11" s="8" t="s">
        <v>98</v>
      </c>
      <c r="B11" s="8" t="s">
        <v>99</v>
      </c>
      <c r="C11" s="8">
        <v>0</v>
      </c>
      <c r="D11" s="8">
        <v>173</v>
      </c>
      <c r="E11" s="8">
        <v>188</v>
      </c>
      <c r="F11" s="8">
        <v>292</v>
      </c>
      <c r="G11" s="8">
        <v>155</v>
      </c>
      <c r="H11" s="8">
        <v>179</v>
      </c>
      <c r="I11" s="8">
        <v>179</v>
      </c>
      <c r="J11" s="8">
        <v>310</v>
      </c>
      <c r="K11" s="8">
        <v>108</v>
      </c>
      <c r="L11" s="8">
        <v>287</v>
      </c>
      <c r="M11" s="8">
        <v>230</v>
      </c>
      <c r="N11" s="8">
        <v>165</v>
      </c>
      <c r="O11" s="8">
        <v>0</v>
      </c>
      <c r="P11" s="8">
        <v>73</v>
      </c>
      <c r="Q11" s="8">
        <v>98</v>
      </c>
      <c r="R11" s="8">
        <v>96</v>
      </c>
      <c r="S11" s="8">
        <v>15</v>
      </c>
      <c r="AB11" s="8">
        <f t="shared" si="0"/>
        <v>282</v>
      </c>
    </row>
    <row r="12" spans="1:28" s="8" customFormat="1" x14ac:dyDescent="0.35">
      <c r="A12" s="101" t="s">
        <v>100</v>
      </c>
      <c r="B12" s="101" t="s">
        <v>101</v>
      </c>
      <c r="C12" s="96">
        <v>2.6094520150768338E-3</v>
      </c>
      <c r="D12" s="96">
        <v>5.3233963268565349E-4</v>
      </c>
      <c r="E12" s="96">
        <v>5.3233963268565349E-4</v>
      </c>
      <c r="F12" s="96">
        <v>7.9850944902848018E-4</v>
      </c>
      <c r="G12" s="96">
        <v>1.064679265371307E-3</v>
      </c>
      <c r="H12" s="96">
        <v>1.5970188980569604E-3</v>
      </c>
      <c r="I12" s="96">
        <v>2.3999999999999998E-3</v>
      </c>
      <c r="J12" s="96">
        <v>2.3999999999999998E-3</v>
      </c>
      <c r="K12" s="96">
        <v>2.3999999999999998E-3</v>
      </c>
      <c r="L12" s="96">
        <v>2.3999999999999998E-3</v>
      </c>
      <c r="M12" s="96">
        <v>2.7000000000000001E-3</v>
      </c>
      <c r="N12" s="96">
        <v>2.7000000000000001E-3</v>
      </c>
      <c r="O12" s="96">
        <v>2.7000000000000001E-3</v>
      </c>
      <c r="P12" s="96">
        <v>7.9850944902848018E-4</v>
      </c>
      <c r="Q12" s="96">
        <v>1.1000000000000001E-3</v>
      </c>
      <c r="R12" s="96">
        <v>1.1000000000000001E-3</v>
      </c>
      <c r="S12" s="96">
        <v>1.1000000000000001E-3</v>
      </c>
      <c r="T12" s="96"/>
      <c r="U12" s="96"/>
      <c r="V12" s="96"/>
      <c r="W12" s="96"/>
      <c r="X12" s="96"/>
      <c r="Y12" s="96"/>
      <c r="Z12" s="96"/>
      <c r="AA12" s="96"/>
    </row>
    <row r="13" spans="1:28" s="8" customFormat="1" x14ac:dyDescent="0.35">
      <c r="A13" s="101" t="s">
        <v>102</v>
      </c>
      <c r="B13" s="101" t="s">
        <v>103</v>
      </c>
      <c r="C13" s="96">
        <v>1.4100394811054709E-3</v>
      </c>
      <c r="D13" s="96">
        <v>1.7301038062283736E-4</v>
      </c>
      <c r="E13" s="96">
        <v>2.5951557093425607E-4</v>
      </c>
      <c r="F13" s="96">
        <v>6.0553633217993075E-4</v>
      </c>
      <c r="G13" s="96">
        <v>8.6505190311418688E-4</v>
      </c>
      <c r="H13" s="96">
        <v>9.5155709342560559E-4</v>
      </c>
      <c r="I13" s="96">
        <v>1.0380622837370243E-3</v>
      </c>
      <c r="J13" s="96">
        <v>1.5E-3</v>
      </c>
      <c r="K13" s="96">
        <v>1.6000000000000001E-3</v>
      </c>
      <c r="L13" s="96">
        <v>2.2000000000000001E-3</v>
      </c>
      <c r="M13" s="96">
        <v>2.5951557093425604E-3</v>
      </c>
      <c r="N13" s="96">
        <v>2.5951557093425604E-3</v>
      </c>
      <c r="O13" s="96">
        <v>2.5951557093425604E-3</v>
      </c>
      <c r="P13" s="96">
        <v>8.6505190311418682E-5</v>
      </c>
      <c r="Q13" s="96">
        <v>1.7301038062283736E-4</v>
      </c>
      <c r="R13" s="96">
        <v>2.5951557093425607E-4</v>
      </c>
      <c r="S13" s="96">
        <v>2.9999999999999997E-4</v>
      </c>
      <c r="T13" s="96"/>
      <c r="U13" s="96"/>
      <c r="V13" s="96"/>
      <c r="W13" s="96"/>
      <c r="X13" s="96"/>
      <c r="Y13" s="96"/>
      <c r="Z13" s="96"/>
      <c r="AA13" s="96"/>
    </row>
    <row r="14" spans="1:28" s="8" customFormat="1" x14ac:dyDescent="0.35">
      <c r="A14" s="8" t="s">
        <v>104</v>
      </c>
      <c r="B14" s="8" t="s">
        <v>105</v>
      </c>
      <c r="C14" s="96">
        <v>0.12206436648303856</v>
      </c>
      <c r="D14" s="96">
        <v>1.04E-2</v>
      </c>
      <c r="E14" s="96">
        <v>2.7099999999999999E-2</v>
      </c>
      <c r="F14" s="96">
        <v>4.5499999999999999E-2</v>
      </c>
      <c r="G14" s="96">
        <v>5.5399999999999998E-2</v>
      </c>
      <c r="H14" s="96">
        <v>6.7299999999999999E-2</v>
      </c>
      <c r="I14" s="96">
        <v>7.8E-2</v>
      </c>
      <c r="J14" s="96">
        <v>9.7199999999999995E-2</v>
      </c>
      <c r="K14" s="96">
        <v>0.1062</v>
      </c>
      <c r="L14" s="96">
        <v>0.1222</v>
      </c>
      <c r="M14" s="96">
        <v>0.13200000000000001</v>
      </c>
      <c r="N14" s="96">
        <v>0.14369999999999999</v>
      </c>
      <c r="O14" s="96">
        <v>0.14369999999999999</v>
      </c>
      <c r="P14" s="96">
        <v>1.3599999999999999E-2</v>
      </c>
      <c r="Q14" s="96">
        <v>2.58E-2</v>
      </c>
      <c r="R14" s="96">
        <v>4.4200000000000003E-2</v>
      </c>
      <c r="S14" s="96">
        <v>5.5100000000000003E-2</v>
      </c>
      <c r="T14" s="96"/>
      <c r="U14" s="96"/>
      <c r="V14" s="96"/>
      <c r="W14" s="96"/>
      <c r="X14" s="96"/>
      <c r="Y14" s="96"/>
      <c r="Z14" s="96"/>
      <c r="AA14" s="96"/>
    </row>
    <row r="15" spans="1:28" s="8" customFormat="1" x14ac:dyDescent="0.35">
      <c r="A15" s="8" t="s">
        <v>106</v>
      </c>
      <c r="B15" s="8" t="s">
        <v>107</v>
      </c>
      <c r="C15" s="96">
        <v>0.10932506110171085</v>
      </c>
      <c r="D15" s="96">
        <v>1.4500000000000001E-2</v>
      </c>
      <c r="E15" s="96">
        <v>3.04E-2</v>
      </c>
      <c r="F15" s="96">
        <v>5.5199999999999999E-2</v>
      </c>
      <c r="G15" s="96">
        <v>6.83E-2</v>
      </c>
      <c r="H15" s="96">
        <v>8.3699999999999997E-2</v>
      </c>
      <c r="I15" s="96">
        <v>9.8799999999999999E-2</v>
      </c>
      <c r="J15" s="96">
        <v>0.1255</v>
      </c>
      <c r="K15" s="96">
        <v>0.13489999999999999</v>
      </c>
      <c r="L15" s="96">
        <v>0.15939999999999999</v>
      </c>
      <c r="M15" s="96">
        <v>0.17879999999999999</v>
      </c>
      <c r="N15" s="96">
        <v>0.19289999999999999</v>
      </c>
      <c r="O15" s="96">
        <v>0.19289999999999999</v>
      </c>
      <c r="P15" s="96">
        <v>1.7500000000000002E-2</v>
      </c>
      <c r="Q15" s="96">
        <v>3.7600000000000001E-2</v>
      </c>
      <c r="R15" s="96">
        <v>6.1899999999999997E-2</v>
      </c>
      <c r="S15" s="96">
        <v>7.2999999999999995E-2</v>
      </c>
      <c r="T15" s="96"/>
      <c r="U15" s="96"/>
      <c r="V15" s="96"/>
      <c r="W15" s="96"/>
      <c r="X15" s="96"/>
      <c r="Y15" s="96"/>
      <c r="Z15" s="96"/>
      <c r="AA15" s="96"/>
    </row>
    <row r="16" spans="1:28" s="8" customFormat="1" x14ac:dyDescent="0.35">
      <c r="A16" s="101" t="s">
        <v>108</v>
      </c>
      <c r="B16" s="101" t="s">
        <v>109</v>
      </c>
      <c r="C16" s="8" t="e">
        <v>#N/A</v>
      </c>
      <c r="D16" s="8">
        <v>3</v>
      </c>
      <c r="E16" s="8">
        <v>1</v>
      </c>
      <c r="F16" s="8">
        <v>3</v>
      </c>
      <c r="G16" s="8">
        <v>2</v>
      </c>
      <c r="H16" s="8">
        <v>2</v>
      </c>
      <c r="I16" s="8">
        <v>3</v>
      </c>
      <c r="J16" s="8">
        <v>0</v>
      </c>
      <c r="K16" s="8">
        <v>1</v>
      </c>
      <c r="L16" s="8">
        <v>0</v>
      </c>
      <c r="M16" s="8">
        <v>2</v>
      </c>
      <c r="N16" s="8">
        <v>2</v>
      </c>
      <c r="O16" s="8">
        <v>0</v>
      </c>
      <c r="P16" s="8">
        <v>5</v>
      </c>
      <c r="Q16" s="8">
        <v>1</v>
      </c>
      <c r="R16" s="8">
        <v>2</v>
      </c>
      <c r="S16" s="8">
        <v>2</v>
      </c>
      <c r="AB16" s="8">
        <f t="shared" si="0"/>
        <v>10</v>
      </c>
    </row>
    <row r="17" spans="1:28" s="8" customFormat="1" x14ac:dyDescent="0.35">
      <c r="A17" s="101" t="s">
        <v>110</v>
      </c>
      <c r="B17" s="101" t="s">
        <v>111</v>
      </c>
      <c r="C17" s="8" t="e">
        <v>#N/A</v>
      </c>
      <c r="D17" s="8">
        <v>2</v>
      </c>
      <c r="E17" s="8">
        <v>0</v>
      </c>
      <c r="F17" s="8">
        <v>1</v>
      </c>
      <c r="G17" s="8">
        <v>1</v>
      </c>
      <c r="H17" s="8">
        <v>2</v>
      </c>
      <c r="I17" s="8">
        <v>3</v>
      </c>
      <c r="J17" s="8">
        <v>0</v>
      </c>
      <c r="K17" s="8">
        <v>0</v>
      </c>
      <c r="L17" s="8">
        <v>0</v>
      </c>
      <c r="M17" s="8">
        <v>1</v>
      </c>
      <c r="N17" s="8">
        <v>0</v>
      </c>
      <c r="O17" s="8">
        <v>0</v>
      </c>
      <c r="P17" s="8">
        <v>3</v>
      </c>
      <c r="Q17" s="8">
        <v>1</v>
      </c>
      <c r="R17" s="8">
        <v>0</v>
      </c>
      <c r="S17" s="8">
        <v>0</v>
      </c>
      <c r="AB17" s="8">
        <f t="shared" si="0"/>
        <v>4</v>
      </c>
    </row>
    <row r="18" spans="1:28" s="8" customFormat="1" x14ac:dyDescent="0.35">
      <c r="A18" s="101" t="s">
        <v>112</v>
      </c>
      <c r="B18" s="101" t="s">
        <v>113</v>
      </c>
      <c r="C18" s="8" t="e">
        <v>#N/A</v>
      </c>
      <c r="D18" s="8">
        <v>1</v>
      </c>
      <c r="E18" s="8">
        <v>0</v>
      </c>
      <c r="F18" s="8">
        <v>0</v>
      </c>
      <c r="G18" s="8">
        <v>0</v>
      </c>
      <c r="H18" s="8">
        <v>0</v>
      </c>
      <c r="I18" s="8">
        <v>0</v>
      </c>
      <c r="J18" s="8">
        <v>0</v>
      </c>
      <c r="K18" s="8">
        <v>0</v>
      </c>
      <c r="L18" s="8">
        <v>0</v>
      </c>
      <c r="M18" s="8">
        <v>0</v>
      </c>
      <c r="N18" s="8">
        <v>2</v>
      </c>
      <c r="O18" s="8">
        <v>0</v>
      </c>
      <c r="P18" s="8">
        <v>2</v>
      </c>
      <c r="Q18" s="8">
        <v>0</v>
      </c>
      <c r="R18" s="8">
        <v>1</v>
      </c>
      <c r="S18" s="8">
        <v>1</v>
      </c>
      <c r="AB18" s="8">
        <f t="shared" si="0"/>
        <v>4</v>
      </c>
    </row>
    <row r="19" spans="1:28" s="8" customFormat="1" x14ac:dyDescent="0.35">
      <c r="A19" s="101" t="s">
        <v>114</v>
      </c>
      <c r="B19" s="101" t="s">
        <v>115</v>
      </c>
      <c r="C19" s="8" t="e">
        <v>#N/A</v>
      </c>
      <c r="D19" s="8">
        <v>4</v>
      </c>
      <c r="E19" s="8">
        <v>2</v>
      </c>
      <c r="F19" s="8">
        <v>7</v>
      </c>
      <c r="G19" s="8">
        <v>4</v>
      </c>
      <c r="H19" s="8">
        <v>6</v>
      </c>
      <c r="I19" s="8">
        <v>1</v>
      </c>
      <c r="J19" s="8">
        <v>11</v>
      </c>
      <c r="K19" s="8">
        <v>2</v>
      </c>
      <c r="L19" s="8">
        <v>13</v>
      </c>
      <c r="M19" s="8">
        <v>8</v>
      </c>
      <c r="N19" s="8">
        <v>5</v>
      </c>
      <c r="O19" s="8">
        <v>0</v>
      </c>
      <c r="P19" s="8">
        <v>4</v>
      </c>
      <c r="Q19" s="8">
        <v>7</v>
      </c>
      <c r="R19" s="8">
        <v>7</v>
      </c>
      <c r="S19" s="8">
        <v>6</v>
      </c>
      <c r="AB19" s="8">
        <f t="shared" si="0"/>
        <v>24</v>
      </c>
    </row>
    <row r="20" spans="1:28" s="8" customFormat="1" x14ac:dyDescent="0.35">
      <c r="A20" s="101" t="s">
        <v>116</v>
      </c>
      <c r="B20" s="101" t="s">
        <v>117</v>
      </c>
      <c r="C20" s="8" t="e">
        <v>#N/A</v>
      </c>
      <c r="D20" s="8">
        <v>2</v>
      </c>
      <c r="E20" s="8">
        <v>1</v>
      </c>
      <c r="F20" s="8">
        <v>4</v>
      </c>
      <c r="G20" s="8">
        <v>3</v>
      </c>
      <c r="H20" s="8">
        <v>1</v>
      </c>
      <c r="I20" s="8">
        <v>1</v>
      </c>
      <c r="J20" s="8">
        <v>5</v>
      </c>
      <c r="K20" s="8">
        <v>2</v>
      </c>
      <c r="L20" s="8">
        <v>7</v>
      </c>
      <c r="M20" s="8">
        <v>3</v>
      </c>
      <c r="N20" s="8">
        <v>1</v>
      </c>
      <c r="O20" s="8">
        <v>0</v>
      </c>
      <c r="P20" s="8">
        <v>1</v>
      </c>
      <c r="Q20" s="8">
        <v>1</v>
      </c>
      <c r="R20" s="8">
        <v>1</v>
      </c>
      <c r="S20" s="8">
        <v>0</v>
      </c>
      <c r="AB20" s="8">
        <f t="shared" si="0"/>
        <v>3</v>
      </c>
    </row>
    <row r="21" spans="1:28" s="8" customFormat="1" x14ac:dyDescent="0.35">
      <c r="A21" s="101" t="s">
        <v>118</v>
      </c>
      <c r="B21" s="101" t="s">
        <v>119</v>
      </c>
      <c r="C21" s="8" t="e">
        <v>#N/A</v>
      </c>
      <c r="D21" s="8">
        <v>2</v>
      </c>
      <c r="E21" s="8">
        <v>1</v>
      </c>
      <c r="F21" s="8">
        <v>0</v>
      </c>
      <c r="G21" s="8">
        <v>0</v>
      </c>
      <c r="H21" s="8">
        <v>0</v>
      </c>
      <c r="I21" s="8">
        <v>0</v>
      </c>
      <c r="J21" s="8">
        <v>2</v>
      </c>
      <c r="K21" s="8">
        <v>0</v>
      </c>
      <c r="L21" s="8">
        <v>2</v>
      </c>
      <c r="M21" s="8">
        <v>1</v>
      </c>
      <c r="N21" s="8">
        <v>2</v>
      </c>
      <c r="O21" s="8">
        <v>0</v>
      </c>
      <c r="P21" s="8">
        <v>2</v>
      </c>
      <c r="Q21" s="8">
        <v>3</v>
      </c>
      <c r="R21" s="8">
        <v>1</v>
      </c>
      <c r="S21" s="8">
        <v>3</v>
      </c>
      <c r="AB21" s="8">
        <f t="shared" si="0"/>
        <v>9</v>
      </c>
    </row>
    <row r="22" spans="1:28" s="8" customFormat="1" x14ac:dyDescent="0.35">
      <c r="A22" s="101" t="s">
        <v>19</v>
      </c>
      <c r="B22" s="101" t="s">
        <v>120</v>
      </c>
      <c r="C22" s="8" t="e">
        <v>#N/A</v>
      </c>
      <c r="D22" s="8">
        <v>1</v>
      </c>
      <c r="E22" s="8">
        <v>0</v>
      </c>
      <c r="F22" s="8">
        <v>1</v>
      </c>
      <c r="G22" s="8">
        <v>2</v>
      </c>
      <c r="H22" s="8">
        <v>0</v>
      </c>
      <c r="I22" s="8">
        <v>0</v>
      </c>
      <c r="J22" s="8">
        <v>0</v>
      </c>
      <c r="K22" s="8">
        <v>0</v>
      </c>
      <c r="L22" s="8">
        <v>0</v>
      </c>
      <c r="M22" s="8">
        <v>1</v>
      </c>
      <c r="N22" s="8">
        <v>0</v>
      </c>
      <c r="O22" s="8">
        <v>0</v>
      </c>
      <c r="P22" s="8">
        <v>0</v>
      </c>
      <c r="Q22" s="8">
        <v>0</v>
      </c>
      <c r="R22" s="8">
        <v>0</v>
      </c>
      <c r="S22" s="8">
        <v>0</v>
      </c>
      <c r="T22" s="100"/>
      <c r="AB22" s="8">
        <f t="shared" si="0"/>
        <v>0</v>
      </c>
    </row>
    <row r="23" spans="1:28" s="8" customFormat="1" x14ac:dyDescent="0.35">
      <c r="A23" s="101" t="s">
        <v>19</v>
      </c>
      <c r="B23" s="101" t="s">
        <v>121</v>
      </c>
      <c r="C23" s="8" t="e">
        <v>#N/A</v>
      </c>
      <c r="D23" s="8">
        <v>2</v>
      </c>
      <c r="E23" s="8">
        <v>0</v>
      </c>
      <c r="F23" s="8">
        <v>1</v>
      </c>
      <c r="G23" s="8">
        <v>0</v>
      </c>
      <c r="H23" s="8">
        <v>2</v>
      </c>
      <c r="I23" s="8">
        <v>0</v>
      </c>
      <c r="J23" s="8">
        <v>0</v>
      </c>
      <c r="K23" s="8">
        <v>0</v>
      </c>
      <c r="L23" s="8">
        <v>0</v>
      </c>
      <c r="M23" s="8">
        <v>1</v>
      </c>
      <c r="N23" s="8">
        <v>0</v>
      </c>
      <c r="O23" s="8">
        <v>0</v>
      </c>
      <c r="P23" s="8">
        <v>1</v>
      </c>
      <c r="Q23" s="8">
        <v>1</v>
      </c>
      <c r="R23" s="8">
        <v>0</v>
      </c>
      <c r="S23" s="8">
        <v>0</v>
      </c>
      <c r="AB23" s="8">
        <f t="shared" si="0"/>
        <v>2</v>
      </c>
    </row>
    <row r="24" spans="1:28" s="8" customFormat="1" x14ac:dyDescent="0.35">
      <c r="A24" s="101" t="s">
        <v>19</v>
      </c>
      <c r="B24" s="101" t="s">
        <v>122</v>
      </c>
      <c r="C24" s="8" t="e">
        <v>#N/A</v>
      </c>
      <c r="D24" s="8">
        <v>0</v>
      </c>
      <c r="E24" s="8">
        <v>1</v>
      </c>
      <c r="F24" s="8">
        <v>2</v>
      </c>
      <c r="G24" s="8">
        <v>1</v>
      </c>
      <c r="H24" s="8">
        <v>0</v>
      </c>
      <c r="I24" s="8">
        <v>0</v>
      </c>
      <c r="J24" s="8">
        <v>2</v>
      </c>
      <c r="K24" s="8">
        <v>0</v>
      </c>
      <c r="L24" s="8">
        <v>5</v>
      </c>
      <c r="M24" s="8">
        <v>0</v>
      </c>
      <c r="N24" s="8">
        <v>1</v>
      </c>
      <c r="O24" s="8">
        <v>0</v>
      </c>
      <c r="P24" s="8">
        <v>0</v>
      </c>
      <c r="Q24" s="8">
        <v>0</v>
      </c>
      <c r="R24" s="8">
        <v>1</v>
      </c>
      <c r="S24" s="8">
        <v>0</v>
      </c>
      <c r="T24" s="97"/>
      <c r="AB24" s="8">
        <f t="shared" si="0"/>
        <v>1</v>
      </c>
    </row>
    <row r="25" spans="1:28" s="8" customFormat="1" x14ac:dyDescent="0.35">
      <c r="A25" s="101" t="s">
        <v>19</v>
      </c>
      <c r="B25" s="101" t="s">
        <v>123</v>
      </c>
      <c r="C25" s="8" t="e">
        <v>#N/A</v>
      </c>
      <c r="D25" s="8">
        <v>7</v>
      </c>
      <c r="E25" s="8">
        <v>6</v>
      </c>
      <c r="F25" s="8">
        <v>5</v>
      </c>
      <c r="G25" s="8">
        <v>6</v>
      </c>
      <c r="H25" s="8">
        <v>0</v>
      </c>
      <c r="I25" s="8">
        <v>2</v>
      </c>
      <c r="J25" s="8">
        <v>3</v>
      </c>
      <c r="K25" s="8">
        <v>0</v>
      </c>
      <c r="L25" s="8">
        <v>1</v>
      </c>
      <c r="M25" s="8">
        <v>0</v>
      </c>
      <c r="N25" s="8">
        <v>1</v>
      </c>
      <c r="O25" s="8">
        <v>0</v>
      </c>
      <c r="P25" s="8">
        <v>1</v>
      </c>
      <c r="Q25" s="8">
        <v>2</v>
      </c>
      <c r="R25" s="8">
        <v>0</v>
      </c>
      <c r="S25" s="8">
        <v>0</v>
      </c>
      <c r="AB25" s="8">
        <f t="shared" si="0"/>
        <v>3</v>
      </c>
    </row>
    <row r="26" spans="1:28" s="8" customFormat="1" x14ac:dyDescent="0.35">
      <c r="A26" s="101" t="s">
        <v>19</v>
      </c>
      <c r="B26" s="101" t="s">
        <v>124</v>
      </c>
      <c r="C26" s="8" t="e">
        <v>#N/A</v>
      </c>
      <c r="D26" s="8">
        <v>0</v>
      </c>
      <c r="E26" s="8">
        <v>0</v>
      </c>
      <c r="F26" s="8">
        <v>0</v>
      </c>
      <c r="G26" s="8">
        <v>1</v>
      </c>
      <c r="H26" s="8">
        <v>0</v>
      </c>
      <c r="I26" s="8">
        <v>0</v>
      </c>
      <c r="J26" s="8">
        <v>0</v>
      </c>
      <c r="K26" s="8">
        <v>0</v>
      </c>
      <c r="L26" s="8">
        <v>0</v>
      </c>
      <c r="M26" s="8">
        <v>0</v>
      </c>
      <c r="N26" s="8">
        <v>0</v>
      </c>
      <c r="O26" s="8">
        <v>0</v>
      </c>
      <c r="P26" s="8">
        <v>1</v>
      </c>
      <c r="Q26" s="8">
        <v>0</v>
      </c>
      <c r="R26" s="8">
        <v>0</v>
      </c>
      <c r="S26" s="8">
        <v>0</v>
      </c>
      <c r="AB26" s="8">
        <f t="shared" si="0"/>
        <v>1</v>
      </c>
    </row>
    <row r="27" spans="1:28" s="8" customFormat="1" x14ac:dyDescent="0.35">
      <c r="A27" s="101" t="s">
        <v>19</v>
      </c>
      <c r="B27" s="101" t="s">
        <v>125</v>
      </c>
      <c r="C27" s="8" t="e">
        <v>#N/A</v>
      </c>
      <c r="D27" s="8">
        <v>2</v>
      </c>
      <c r="E27" s="8">
        <v>0</v>
      </c>
      <c r="F27" s="8">
        <v>2</v>
      </c>
      <c r="G27" s="8">
        <v>2</v>
      </c>
      <c r="H27" s="8">
        <v>1</v>
      </c>
      <c r="I27" s="8">
        <v>1</v>
      </c>
      <c r="J27" s="8">
        <v>3</v>
      </c>
      <c r="K27" s="8">
        <v>2</v>
      </c>
      <c r="L27" s="8">
        <v>2</v>
      </c>
      <c r="M27" s="8">
        <v>3</v>
      </c>
      <c r="N27" s="8">
        <v>0</v>
      </c>
      <c r="O27" s="8">
        <v>0</v>
      </c>
      <c r="P27" s="8">
        <v>1</v>
      </c>
      <c r="Q27" s="8">
        <v>1</v>
      </c>
      <c r="R27" s="8">
        <v>0</v>
      </c>
      <c r="S27" s="8">
        <v>0</v>
      </c>
      <c r="AB27" s="8">
        <f t="shared" si="0"/>
        <v>2</v>
      </c>
    </row>
    <row r="28" spans="1:28" s="8" customFormat="1" x14ac:dyDescent="0.35">
      <c r="A28" s="101" t="s">
        <v>19</v>
      </c>
      <c r="B28" s="101" t="s">
        <v>126</v>
      </c>
      <c r="C28" s="8" t="e">
        <v>#N/A</v>
      </c>
      <c r="D28" s="8">
        <v>0</v>
      </c>
      <c r="E28" s="8">
        <v>0</v>
      </c>
      <c r="F28" s="8">
        <v>0</v>
      </c>
      <c r="G28" s="8">
        <v>0</v>
      </c>
      <c r="H28" s="8">
        <v>0</v>
      </c>
      <c r="I28" s="8">
        <v>0</v>
      </c>
      <c r="J28" s="8">
        <v>0</v>
      </c>
      <c r="K28" s="8">
        <v>0</v>
      </c>
      <c r="L28" s="8">
        <v>0</v>
      </c>
      <c r="M28" s="8">
        <v>0</v>
      </c>
      <c r="N28" s="8">
        <v>0</v>
      </c>
      <c r="O28" s="8">
        <v>0</v>
      </c>
      <c r="P28" s="8">
        <v>0</v>
      </c>
      <c r="Q28" s="8">
        <v>0</v>
      </c>
      <c r="R28" s="8">
        <v>0</v>
      </c>
      <c r="S28" s="8">
        <v>0</v>
      </c>
      <c r="AB28" s="8">
        <f t="shared" si="0"/>
        <v>0</v>
      </c>
    </row>
    <row r="29" spans="1:28" s="8" customFormat="1" x14ac:dyDescent="0.35">
      <c r="A29" s="101" t="s">
        <v>19</v>
      </c>
      <c r="B29" s="101" t="s">
        <v>127</v>
      </c>
      <c r="C29" s="8" t="e">
        <v>#N/A</v>
      </c>
      <c r="D29" s="8">
        <v>0</v>
      </c>
      <c r="E29" s="8">
        <v>0</v>
      </c>
      <c r="F29" s="8">
        <v>0</v>
      </c>
      <c r="G29" s="8">
        <v>0</v>
      </c>
      <c r="H29" s="8">
        <v>0</v>
      </c>
      <c r="I29" s="8">
        <v>3</v>
      </c>
      <c r="J29" s="8">
        <v>0</v>
      </c>
      <c r="K29" s="8">
        <v>0</v>
      </c>
      <c r="L29" s="8">
        <v>0</v>
      </c>
      <c r="M29" s="8">
        <v>0</v>
      </c>
      <c r="N29" s="8">
        <v>0</v>
      </c>
      <c r="O29" s="8">
        <v>0</v>
      </c>
      <c r="P29" s="8">
        <v>1</v>
      </c>
      <c r="Q29" s="8">
        <v>0</v>
      </c>
      <c r="R29" s="8">
        <v>0</v>
      </c>
      <c r="S29" s="8">
        <v>0</v>
      </c>
      <c r="AB29" s="8">
        <f t="shared" si="0"/>
        <v>1</v>
      </c>
    </row>
    <row r="30" spans="1:28" s="8" customFormat="1" x14ac:dyDescent="0.35">
      <c r="A30" s="101" t="s">
        <v>19</v>
      </c>
      <c r="B30" s="101" t="s">
        <v>128</v>
      </c>
      <c r="C30" s="8" t="e">
        <v>#N/A</v>
      </c>
      <c r="D30" s="8">
        <v>0</v>
      </c>
      <c r="E30" s="8">
        <v>0</v>
      </c>
      <c r="F30" s="8">
        <v>0</v>
      </c>
      <c r="G30" s="8">
        <v>0</v>
      </c>
      <c r="H30" s="8">
        <v>0</v>
      </c>
      <c r="I30" s="8">
        <v>0</v>
      </c>
      <c r="J30" s="8">
        <v>0</v>
      </c>
      <c r="K30" s="8">
        <v>0</v>
      </c>
      <c r="L30" s="8">
        <v>0</v>
      </c>
      <c r="M30" s="8">
        <v>0</v>
      </c>
      <c r="N30" s="8">
        <v>0</v>
      </c>
      <c r="O30" s="8">
        <v>0</v>
      </c>
      <c r="P30" s="8">
        <v>0</v>
      </c>
      <c r="Q30" s="8">
        <v>0</v>
      </c>
      <c r="R30" s="8">
        <v>0</v>
      </c>
      <c r="S30" s="8">
        <v>0</v>
      </c>
      <c r="AB30" s="8">
        <f t="shared" si="0"/>
        <v>0</v>
      </c>
    </row>
    <row r="31" spans="1:28" s="8" customFormat="1" x14ac:dyDescent="0.35">
      <c r="A31" s="8" t="s">
        <v>18</v>
      </c>
      <c r="B31" s="8" t="s">
        <v>129</v>
      </c>
      <c r="C31" s="8" t="e">
        <v>#N/A</v>
      </c>
      <c r="D31" s="8">
        <v>20</v>
      </c>
      <c r="E31" s="8">
        <v>38</v>
      </c>
      <c r="F31" s="8">
        <v>28</v>
      </c>
      <c r="G31" s="8">
        <v>22</v>
      </c>
      <c r="H31" s="8">
        <v>34</v>
      </c>
      <c r="I31" s="8">
        <v>45</v>
      </c>
      <c r="J31" s="8">
        <v>88</v>
      </c>
      <c r="K31" s="8">
        <v>24</v>
      </c>
      <c r="L31" s="8">
        <v>60</v>
      </c>
      <c r="M31" s="8">
        <v>62</v>
      </c>
      <c r="N31" s="8">
        <v>50</v>
      </c>
      <c r="O31" s="8">
        <v>0</v>
      </c>
      <c r="P31" s="97">
        <v>22</v>
      </c>
      <c r="Q31" s="97">
        <v>24</v>
      </c>
      <c r="R31" s="97">
        <v>35</v>
      </c>
      <c r="S31" s="97">
        <v>9</v>
      </c>
      <c r="T31" s="98"/>
      <c r="AB31" s="8">
        <f t="shared" si="0"/>
        <v>90</v>
      </c>
    </row>
    <row r="32" spans="1:28" s="8" customFormat="1" x14ac:dyDescent="0.35">
      <c r="A32" s="8" t="s">
        <v>18</v>
      </c>
      <c r="B32" s="8" t="s">
        <v>130</v>
      </c>
      <c r="C32" s="8" t="e">
        <v>#N/A</v>
      </c>
      <c r="D32" s="8">
        <v>15</v>
      </c>
      <c r="E32" s="8">
        <v>21</v>
      </c>
      <c r="F32" s="8">
        <v>21</v>
      </c>
      <c r="G32" s="8">
        <v>10</v>
      </c>
      <c r="H32" s="8">
        <v>19</v>
      </c>
      <c r="I32" s="8">
        <v>14</v>
      </c>
      <c r="J32" s="8">
        <v>25</v>
      </c>
      <c r="K32" s="8">
        <v>11</v>
      </c>
      <c r="L32" s="8">
        <v>21</v>
      </c>
      <c r="M32" s="8">
        <v>13</v>
      </c>
      <c r="N32" s="8">
        <v>11</v>
      </c>
      <c r="O32" s="8">
        <v>0</v>
      </c>
      <c r="P32" s="8">
        <v>17</v>
      </c>
      <c r="Q32" s="8">
        <v>17</v>
      </c>
      <c r="R32" s="8">
        <v>11</v>
      </c>
      <c r="S32" s="8">
        <v>7</v>
      </c>
      <c r="AB32" s="8">
        <f t="shared" si="0"/>
        <v>52</v>
      </c>
    </row>
    <row r="33" spans="1:28" s="8" customFormat="1" x14ac:dyDescent="0.35">
      <c r="A33" s="8" t="s">
        <v>18</v>
      </c>
      <c r="B33" s="8" t="s">
        <v>131</v>
      </c>
      <c r="C33" s="8" t="e">
        <v>#N/A</v>
      </c>
      <c r="D33" s="8">
        <v>64</v>
      </c>
      <c r="E33" s="8">
        <v>57</v>
      </c>
      <c r="F33" s="8">
        <v>102</v>
      </c>
      <c r="G33" s="8">
        <v>44</v>
      </c>
      <c r="H33" s="8">
        <v>36</v>
      </c>
      <c r="I33" s="8">
        <v>45</v>
      </c>
      <c r="J33" s="8">
        <v>91</v>
      </c>
      <c r="K33" s="8">
        <v>26</v>
      </c>
      <c r="L33" s="8">
        <v>82</v>
      </c>
      <c r="M33" s="8">
        <v>62</v>
      </c>
      <c r="N33" s="8">
        <v>48</v>
      </c>
      <c r="O33" s="8">
        <v>0</v>
      </c>
      <c r="P33" s="97">
        <v>57</v>
      </c>
      <c r="Q33" s="97">
        <v>70</v>
      </c>
      <c r="R33" s="97">
        <v>52</v>
      </c>
      <c r="S33" s="97">
        <v>29</v>
      </c>
      <c r="T33" s="98"/>
      <c r="AB33" s="8">
        <f t="shared" si="0"/>
        <v>208</v>
      </c>
    </row>
    <row r="34" spans="1:28" s="8" customFormat="1" x14ac:dyDescent="0.35">
      <c r="A34" s="8" t="s">
        <v>18</v>
      </c>
      <c r="B34" s="8" t="s">
        <v>132</v>
      </c>
      <c r="C34" s="8" t="e">
        <v>#N/A</v>
      </c>
      <c r="D34" s="8">
        <v>120</v>
      </c>
      <c r="E34" s="8">
        <v>159</v>
      </c>
      <c r="F34" s="8">
        <v>277</v>
      </c>
      <c r="G34" s="8">
        <v>220</v>
      </c>
      <c r="H34" s="8">
        <v>245</v>
      </c>
      <c r="I34" s="8">
        <v>254</v>
      </c>
      <c r="J34" s="8">
        <v>426</v>
      </c>
      <c r="K34" s="8">
        <v>179</v>
      </c>
      <c r="L34" s="8">
        <v>349</v>
      </c>
      <c r="M34" s="8">
        <v>263</v>
      </c>
      <c r="N34" s="8">
        <v>220</v>
      </c>
      <c r="O34" s="8">
        <v>0</v>
      </c>
      <c r="P34" s="97">
        <v>228</v>
      </c>
      <c r="Q34" s="97">
        <v>289</v>
      </c>
      <c r="R34" s="97">
        <v>409</v>
      </c>
      <c r="S34" s="97">
        <v>215</v>
      </c>
      <c r="T34" s="97"/>
      <c r="AB34" s="8">
        <f t="shared" si="0"/>
        <v>1141</v>
      </c>
    </row>
    <row r="35" spans="1:28" s="8" customFormat="1" x14ac:dyDescent="0.35">
      <c r="A35" s="8" t="s">
        <v>18</v>
      </c>
      <c r="B35" s="8" t="s">
        <v>133</v>
      </c>
      <c r="C35" s="8" t="e">
        <v>#N/A</v>
      </c>
      <c r="D35" s="8">
        <v>20</v>
      </c>
      <c r="E35" s="8">
        <v>35</v>
      </c>
      <c r="F35" s="8">
        <v>42</v>
      </c>
      <c r="G35" s="8">
        <v>24</v>
      </c>
      <c r="H35" s="8">
        <v>21</v>
      </c>
      <c r="I35" s="8">
        <v>22</v>
      </c>
      <c r="J35" s="8">
        <v>44</v>
      </c>
      <c r="K35" s="8">
        <v>22</v>
      </c>
      <c r="L35" s="8">
        <v>35</v>
      </c>
      <c r="M35" s="8">
        <v>18</v>
      </c>
      <c r="N35" s="8">
        <v>24</v>
      </c>
      <c r="O35" s="8">
        <v>0</v>
      </c>
      <c r="P35" s="8">
        <v>33</v>
      </c>
      <c r="Q35" s="8">
        <v>27</v>
      </c>
      <c r="R35" s="8">
        <v>56</v>
      </c>
      <c r="S35" s="8">
        <v>33</v>
      </c>
      <c r="T35" s="99"/>
      <c r="AB35" s="8">
        <f t="shared" si="0"/>
        <v>149</v>
      </c>
    </row>
    <row r="36" spans="1:28" s="8" customFormat="1" x14ac:dyDescent="0.35">
      <c r="A36" s="8" t="s">
        <v>18</v>
      </c>
      <c r="B36" s="8" t="s">
        <v>134</v>
      </c>
      <c r="C36" s="8" t="e">
        <v>#N/A</v>
      </c>
      <c r="D36" s="8">
        <v>103</v>
      </c>
      <c r="E36" s="8">
        <v>123</v>
      </c>
      <c r="F36" s="8">
        <v>179</v>
      </c>
      <c r="G36" s="8">
        <v>107</v>
      </c>
      <c r="H36" s="8">
        <v>141</v>
      </c>
      <c r="I36" s="8">
        <v>130</v>
      </c>
      <c r="J36" s="8">
        <v>214</v>
      </c>
      <c r="K36" s="8">
        <v>82</v>
      </c>
      <c r="L36" s="8">
        <v>198</v>
      </c>
      <c r="M36" s="8">
        <v>155</v>
      </c>
      <c r="N36" s="8">
        <v>113</v>
      </c>
      <c r="O36" s="8">
        <v>0</v>
      </c>
      <c r="P36" s="97">
        <v>145</v>
      </c>
      <c r="Q36" s="97">
        <v>163</v>
      </c>
      <c r="R36" s="97">
        <v>227</v>
      </c>
      <c r="S36" s="97">
        <v>100</v>
      </c>
      <c r="T36" s="97"/>
      <c r="AB36" s="8">
        <f t="shared" si="0"/>
        <v>635</v>
      </c>
    </row>
    <row r="37" spans="1:28" s="8" customFormat="1" x14ac:dyDescent="0.35">
      <c r="A37" s="8" t="s">
        <v>18</v>
      </c>
      <c r="B37" s="8" t="s">
        <v>135</v>
      </c>
      <c r="C37" s="8" t="e">
        <v>#N/A</v>
      </c>
      <c r="D37" s="8">
        <v>0</v>
      </c>
      <c r="E37" s="8">
        <v>0</v>
      </c>
      <c r="F37" s="8">
        <v>0</v>
      </c>
      <c r="G37" s="8">
        <v>0</v>
      </c>
      <c r="H37" s="8">
        <v>0</v>
      </c>
      <c r="I37" s="8">
        <v>0</v>
      </c>
      <c r="J37" s="8">
        <v>0</v>
      </c>
      <c r="K37" s="8">
        <v>0</v>
      </c>
      <c r="L37" s="8">
        <v>1</v>
      </c>
      <c r="M37" s="8">
        <v>0</v>
      </c>
      <c r="N37" s="8">
        <v>0</v>
      </c>
      <c r="O37" s="8">
        <v>0</v>
      </c>
      <c r="P37" s="8">
        <v>0</v>
      </c>
      <c r="Q37" s="99">
        <v>0</v>
      </c>
      <c r="R37" s="99">
        <v>0</v>
      </c>
      <c r="S37" s="99">
        <v>0</v>
      </c>
      <c r="T37" s="99"/>
      <c r="AB37" s="8">
        <f t="shared" si="0"/>
        <v>0</v>
      </c>
    </row>
    <row r="38" spans="1:28" s="8" customFormat="1" x14ac:dyDescent="0.35">
      <c r="A38" s="8" t="s">
        <v>18</v>
      </c>
      <c r="B38" s="8" t="s">
        <v>136</v>
      </c>
      <c r="C38" s="8" t="e">
        <v>#N/A</v>
      </c>
      <c r="D38" s="8">
        <v>1</v>
      </c>
      <c r="E38" s="8">
        <v>3</v>
      </c>
      <c r="F38" s="8">
        <v>4</v>
      </c>
      <c r="G38" s="8">
        <v>2</v>
      </c>
      <c r="H38" s="8">
        <v>2</v>
      </c>
      <c r="I38" s="8">
        <v>4</v>
      </c>
      <c r="K38" s="8">
        <v>1</v>
      </c>
      <c r="L38" s="8">
        <v>1</v>
      </c>
      <c r="M38" s="8">
        <v>1</v>
      </c>
      <c r="N38" s="8">
        <v>1</v>
      </c>
      <c r="O38" s="8">
        <v>0</v>
      </c>
      <c r="P38" s="8">
        <v>1</v>
      </c>
      <c r="Q38" s="99">
        <v>2</v>
      </c>
      <c r="R38" s="99">
        <v>2</v>
      </c>
      <c r="S38" s="99">
        <v>1</v>
      </c>
      <c r="T38" s="99"/>
      <c r="AB38" s="8">
        <f t="shared" si="0"/>
        <v>6</v>
      </c>
    </row>
    <row r="39" spans="1:28" s="8" customFormat="1" x14ac:dyDescent="0.35">
      <c r="A39" s="8" t="s">
        <v>18</v>
      </c>
      <c r="B39" s="8" t="s">
        <v>137</v>
      </c>
      <c r="C39" s="8" t="e">
        <v>#N/A</v>
      </c>
      <c r="D39" s="8">
        <v>0</v>
      </c>
      <c r="E39" s="8">
        <v>0</v>
      </c>
      <c r="F39" s="8">
        <v>0</v>
      </c>
      <c r="G39" s="8">
        <v>0</v>
      </c>
      <c r="H39" s="8">
        <v>0</v>
      </c>
      <c r="I39" s="8">
        <v>0</v>
      </c>
      <c r="J39" s="8">
        <v>0</v>
      </c>
      <c r="K39" s="8">
        <v>0</v>
      </c>
      <c r="L39" s="8">
        <v>0</v>
      </c>
      <c r="M39" s="8">
        <v>0</v>
      </c>
      <c r="N39" s="8">
        <v>0</v>
      </c>
      <c r="O39" s="8">
        <v>0</v>
      </c>
      <c r="P39" s="8">
        <v>0</v>
      </c>
      <c r="Q39" s="99">
        <v>0</v>
      </c>
      <c r="R39" s="99">
        <v>0</v>
      </c>
      <c r="S39" s="99">
        <v>0</v>
      </c>
      <c r="T39" s="99"/>
      <c r="AB39" s="8">
        <f t="shared" si="0"/>
        <v>0</v>
      </c>
    </row>
    <row r="40" spans="1:28" s="8" customFormat="1" x14ac:dyDescent="0.35"/>
    <row r="44" spans="1:28" x14ac:dyDescent="0.35">
      <c r="C44" s="6">
        <v>44440</v>
      </c>
      <c r="D44" s="6">
        <v>44470</v>
      </c>
      <c r="E44" s="6">
        <v>44501</v>
      </c>
      <c r="F44" s="6">
        <v>44531</v>
      </c>
      <c r="G44" s="6">
        <v>44562</v>
      </c>
      <c r="H44" s="6">
        <v>44593</v>
      </c>
      <c r="I44" s="6">
        <v>44621</v>
      </c>
      <c r="J44" s="6">
        <v>44652</v>
      </c>
      <c r="K44" s="6">
        <v>44682</v>
      </c>
      <c r="L44" s="6">
        <v>44713</v>
      </c>
      <c r="M44" s="6">
        <v>44743</v>
      </c>
      <c r="N44" s="6">
        <v>44774</v>
      </c>
    </row>
    <row r="45" spans="1:28" x14ac:dyDescent="0.35">
      <c r="C45">
        <v>361</v>
      </c>
      <c r="D45">
        <v>459</v>
      </c>
      <c r="E45">
        <v>673</v>
      </c>
      <c r="F45">
        <v>438</v>
      </c>
      <c r="G45">
        <v>516</v>
      </c>
      <c r="H45">
        <v>535</v>
      </c>
      <c r="I45">
        <v>903</v>
      </c>
      <c r="J45">
        <v>347</v>
      </c>
      <c r="K45">
        <v>764</v>
      </c>
      <c r="L45">
        <v>598</v>
      </c>
      <c r="M45">
        <v>484</v>
      </c>
      <c r="N45">
        <v>0</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54C3C-9057-4F10-A93A-BDA96149ABC1}">
  <sheetPr>
    <tabColor theme="9" tint="0.79998168889431442"/>
  </sheetPr>
  <dimension ref="B1:R25"/>
  <sheetViews>
    <sheetView workbookViewId="0">
      <selection activeCell="B15" sqref="B15:M25"/>
    </sheetView>
  </sheetViews>
  <sheetFormatPr defaultColWidth="9.1796875" defaultRowHeight="14.5" x14ac:dyDescent="0.35"/>
  <cols>
    <col min="1" max="1" width="2" style="1" customWidth="1"/>
    <col min="2" max="2" width="24.453125" style="1" customWidth="1"/>
    <col min="3" max="17" width="9.1796875" style="1"/>
    <col min="18" max="18" width="22.54296875" style="1" customWidth="1"/>
    <col min="19" max="16384" width="9.1796875" style="1"/>
  </cols>
  <sheetData>
    <row r="1" spans="2:18" ht="6.75" customHeight="1" x14ac:dyDescent="0.35"/>
    <row r="2" spans="2:18" ht="29" x14ac:dyDescent="0.75">
      <c r="B2" s="10" t="s">
        <v>391</v>
      </c>
      <c r="C2" s="116"/>
      <c r="D2" s="116"/>
      <c r="E2" s="116"/>
      <c r="F2" s="116"/>
      <c r="G2" s="116"/>
      <c r="H2" s="116"/>
      <c r="I2" s="116"/>
      <c r="J2" s="116"/>
      <c r="K2" s="116"/>
      <c r="L2" s="116"/>
      <c r="M2" s="116"/>
      <c r="N2" s="116"/>
      <c r="O2" s="116"/>
      <c r="P2" s="116"/>
      <c r="Q2" s="116"/>
      <c r="R2" s="254" t="s">
        <v>147</v>
      </c>
    </row>
    <row r="4" spans="2:18" ht="16.5" x14ac:dyDescent="0.45">
      <c r="B4" s="50" t="s">
        <v>392</v>
      </c>
      <c r="C4" s="49"/>
      <c r="D4" s="49"/>
      <c r="E4" s="49"/>
      <c r="F4" s="118">
        <v>44562</v>
      </c>
      <c r="G4" s="118">
        <v>44593</v>
      </c>
      <c r="H4" s="118">
        <v>44621</v>
      </c>
      <c r="I4" s="118">
        <v>44652</v>
      </c>
      <c r="J4" s="118">
        <v>44682</v>
      </c>
      <c r="K4" s="118">
        <v>44713</v>
      </c>
      <c r="L4" s="118">
        <v>44743</v>
      </c>
      <c r="M4" s="118">
        <v>44774</v>
      </c>
      <c r="N4" s="118">
        <v>44805</v>
      </c>
      <c r="O4" s="118">
        <v>44835</v>
      </c>
      <c r="P4" s="118">
        <v>44866</v>
      </c>
      <c r="Q4" s="119">
        <v>44896</v>
      </c>
      <c r="R4" s="118" t="s">
        <v>382</v>
      </c>
    </row>
    <row r="5" spans="2:18" ht="27.75" customHeight="1" x14ac:dyDescent="0.45">
      <c r="B5" s="12" t="s">
        <v>393</v>
      </c>
      <c r="C5" s="12"/>
      <c r="D5" s="12"/>
      <c r="E5" s="12"/>
      <c r="F5" s="121">
        <f t="shared" ref="F5:Q6" si="0">IFERROR(INDEX(NEETRolling,MATCH($B5,INDEX(NEETRolling,,1),0),MATCH(F$4,INDEX(NEETRolling,1,),0)),NA())</f>
        <v>0.1148</v>
      </c>
      <c r="G5" s="121">
        <f t="shared" si="0"/>
        <v>0.1104</v>
      </c>
      <c r="H5" s="121">
        <f t="shared" si="0"/>
        <v>0.1123</v>
      </c>
      <c r="I5" s="121">
        <f t="shared" si="0"/>
        <v>0.11070000000000001</v>
      </c>
      <c r="J5" s="121">
        <f t="shared" si="0"/>
        <v>0.1221</v>
      </c>
      <c r="K5" s="121">
        <f t="shared" si="0"/>
        <v>0.12089999999999999</v>
      </c>
      <c r="L5" s="121">
        <f t="shared" si="0"/>
        <v>0.12470000000000001</v>
      </c>
      <c r="M5" s="121">
        <f t="shared" si="0"/>
        <v>0.1283</v>
      </c>
      <c r="N5" s="121">
        <f t="shared" si="0"/>
        <v>9.541511771995044E-2</v>
      </c>
      <c r="O5" s="121">
        <f t="shared" si="0"/>
        <v>0.10643564356435643</v>
      </c>
      <c r="P5" s="121">
        <f t="shared" si="0"/>
        <v>0.12667478684531058</v>
      </c>
      <c r="Q5" s="121">
        <f t="shared" si="0"/>
        <v>0.12682926829268293</v>
      </c>
    </row>
    <row r="6" spans="2:18" ht="27.75" customHeight="1" x14ac:dyDescent="0.45">
      <c r="B6" s="109" t="s">
        <v>394</v>
      </c>
      <c r="C6" s="109"/>
      <c r="D6" s="109"/>
      <c r="E6" s="109"/>
      <c r="F6" s="124">
        <f t="shared" si="0"/>
        <v>0.1095</v>
      </c>
      <c r="G6" s="124">
        <f t="shared" si="0"/>
        <v>0.1026</v>
      </c>
      <c r="H6" s="124">
        <f t="shared" si="0"/>
        <v>0.1057</v>
      </c>
      <c r="I6" s="124">
        <f t="shared" si="0"/>
        <v>0.11033519553072625</v>
      </c>
      <c r="J6" s="124">
        <f t="shared" si="0"/>
        <v>0.1144</v>
      </c>
      <c r="K6" s="124">
        <f t="shared" si="0"/>
        <v>0.1212</v>
      </c>
      <c r="L6" s="124">
        <f t="shared" si="0"/>
        <v>0.11840000000000001</v>
      </c>
      <c r="M6" s="124">
        <f t="shared" si="0"/>
        <v>0.1198</v>
      </c>
      <c r="N6" s="124">
        <f t="shared" si="0"/>
        <v>5.8599999999999999E-2</v>
      </c>
      <c r="O6" s="124">
        <f t="shared" si="0"/>
        <v>7.6799999999999993E-2</v>
      </c>
      <c r="P6" s="124">
        <f t="shared" si="0"/>
        <v>0.1153</v>
      </c>
      <c r="Q6" s="124">
        <f t="shared" si="0"/>
        <v>0.1147</v>
      </c>
      <c r="R6" s="126"/>
    </row>
    <row r="7" spans="2:18" ht="16.5" x14ac:dyDescent="0.45">
      <c r="B7" s="12"/>
      <c r="C7" s="12"/>
      <c r="D7" s="12"/>
      <c r="E7" s="12"/>
      <c r="F7" s="12"/>
      <c r="G7" s="12"/>
      <c r="H7" s="12"/>
      <c r="I7" s="12"/>
      <c r="J7" s="12"/>
      <c r="K7" s="12"/>
      <c r="L7" s="12"/>
      <c r="M7" s="12"/>
      <c r="N7" s="12"/>
      <c r="O7" s="12"/>
      <c r="P7" s="12"/>
      <c r="Q7" s="12"/>
    </row>
    <row r="8" spans="2:18" ht="16.5" x14ac:dyDescent="0.45">
      <c r="B8" s="49"/>
      <c r="C8" s="49"/>
      <c r="D8" s="49"/>
      <c r="E8" s="49"/>
      <c r="F8" s="49" t="s">
        <v>395</v>
      </c>
      <c r="G8" s="49" t="s">
        <v>396</v>
      </c>
      <c r="H8" s="49" t="s">
        <v>397</v>
      </c>
      <c r="I8" s="49" t="s">
        <v>398</v>
      </c>
      <c r="J8" s="49" t="s">
        <v>399</v>
      </c>
      <c r="K8" s="49" t="s">
        <v>400</v>
      </c>
      <c r="L8" s="49" t="s">
        <v>401</v>
      </c>
      <c r="M8" s="49" t="s">
        <v>402</v>
      </c>
      <c r="N8" s="49" t="s">
        <v>403</v>
      </c>
      <c r="O8" s="49" t="s">
        <v>404</v>
      </c>
      <c r="P8" s="49" t="s">
        <v>405</v>
      </c>
      <c r="Q8" s="49" t="s">
        <v>406</v>
      </c>
      <c r="R8" s="118" t="s">
        <v>382</v>
      </c>
    </row>
    <row r="9" spans="2:18" ht="27.75" customHeight="1" x14ac:dyDescent="0.45">
      <c r="B9" s="12" t="s">
        <v>407</v>
      </c>
      <c r="C9" s="12"/>
      <c r="D9" s="12"/>
      <c r="E9" s="12"/>
      <c r="F9" s="121">
        <f t="shared" ref="F9:Q12" si="1">IFERROR(INDEX(NEETSuffENG,MATCH($B9,INDEX(NEETSuffENG,,1),0),MATCH(F$8,INDEX(NEETSuffENG,1,),0)),NA())</f>
        <v>3.8699999999999998E-2</v>
      </c>
      <c r="G9" s="121">
        <f t="shared" si="1"/>
        <v>3.8399999999999997E-2</v>
      </c>
      <c r="H9" s="121">
        <f t="shared" si="1"/>
        <v>3.8699999999999998E-2</v>
      </c>
      <c r="I9" s="121">
        <f t="shared" si="1"/>
        <v>3.9699999999999999E-2</v>
      </c>
      <c r="J9" s="121">
        <f t="shared" si="1"/>
        <v>4.3900000000000002E-2</v>
      </c>
      <c r="K9" s="121">
        <f t="shared" si="1"/>
        <v>2.3518985615924741E-2</v>
      </c>
      <c r="L9" s="121">
        <f t="shared" si="1"/>
        <v>2.6059740083010138E-2</v>
      </c>
      <c r="M9" s="121">
        <f t="shared" si="1"/>
        <v>3.3385676247695777E-2</v>
      </c>
      <c r="N9" s="121">
        <f t="shared" si="1"/>
        <v>3.6126679721790803E-2</v>
      </c>
      <c r="O9" s="121">
        <f t="shared" si="1"/>
        <v>0</v>
      </c>
      <c r="P9" s="121">
        <f t="shared" si="1"/>
        <v>0</v>
      </c>
      <c r="Q9" s="121">
        <f t="shared" si="1"/>
        <v>0</v>
      </c>
    </row>
    <row r="10" spans="2:18" ht="27.75" customHeight="1" x14ac:dyDescent="0.45">
      <c r="B10" s="109" t="s">
        <v>408</v>
      </c>
      <c r="C10" s="109"/>
      <c r="D10" s="109"/>
      <c r="E10" s="109"/>
      <c r="F10" s="124">
        <f t="shared" si="1"/>
        <v>2.7E-2</v>
      </c>
      <c r="G10" s="124">
        <f t="shared" si="1"/>
        <v>2.8000000000000001E-2</v>
      </c>
      <c r="H10" s="124">
        <f t="shared" si="1"/>
        <v>2.8000000000000001E-2</v>
      </c>
      <c r="I10" s="124">
        <f t="shared" si="1"/>
        <v>2.9000000000000001E-2</v>
      </c>
      <c r="J10" s="124">
        <f t="shared" si="1"/>
        <v>0.03</v>
      </c>
      <c r="K10" s="125" t="str">
        <f t="shared" si="1"/>
        <v xml:space="preserve"> - </v>
      </c>
      <c r="L10" s="125" t="str">
        <f t="shared" si="1"/>
        <v xml:space="preserve"> - </v>
      </c>
      <c r="M10" s="125" t="str">
        <f t="shared" si="1"/>
        <v xml:space="preserve"> - </v>
      </c>
      <c r="N10" s="125" t="str">
        <f t="shared" si="1"/>
        <v xml:space="preserve"> - </v>
      </c>
      <c r="O10" s="125" t="str">
        <f t="shared" si="1"/>
        <v xml:space="preserve"> - </v>
      </c>
      <c r="P10" s="125" t="str">
        <f t="shared" si="1"/>
        <v xml:space="preserve"> - </v>
      </c>
      <c r="Q10" s="125" t="str">
        <f t="shared" si="1"/>
        <v xml:space="preserve"> - </v>
      </c>
      <c r="R10" s="126"/>
    </row>
    <row r="11" spans="2:18" ht="27.75" customHeight="1" x14ac:dyDescent="0.45">
      <c r="B11" s="12" t="s">
        <v>409</v>
      </c>
      <c r="C11" s="12"/>
      <c r="D11" s="12"/>
      <c r="E11" s="12"/>
      <c r="F11" s="121">
        <f t="shared" si="1"/>
        <v>3.9463194259899019E-2</v>
      </c>
      <c r="G11" s="121">
        <f t="shared" si="1"/>
        <v>3.95E-2</v>
      </c>
      <c r="H11" s="121">
        <f t="shared" si="1"/>
        <v>3.9600000000000003E-2</v>
      </c>
      <c r="I11" s="121">
        <f t="shared" si="1"/>
        <v>3.9100000000000003E-2</v>
      </c>
      <c r="J11" s="121">
        <f t="shared" si="1"/>
        <v>3.8899999999999997E-2</v>
      </c>
      <c r="K11" s="121">
        <f t="shared" si="1"/>
        <v>2.0199999999999999E-2</v>
      </c>
      <c r="L11" s="121">
        <f t="shared" si="1"/>
        <v>2.5305750715586783E-2</v>
      </c>
      <c r="M11" s="121">
        <f t="shared" si="1"/>
        <v>3.2000000000000001E-2</v>
      </c>
      <c r="N11" s="121">
        <f t="shared" si="1"/>
        <v>3.4700000000000002E-2</v>
      </c>
      <c r="O11" s="121">
        <f t="shared" si="1"/>
        <v>3.7100000000000001E-2</v>
      </c>
      <c r="P11" s="121">
        <f t="shared" si="1"/>
        <v>3.6999999999999998E-2</v>
      </c>
      <c r="Q11" s="121">
        <f t="shared" si="1"/>
        <v>3.7400000000000003E-2</v>
      </c>
    </row>
    <row r="12" spans="2:18" ht="27.75" customHeight="1" x14ac:dyDescent="0.45">
      <c r="B12" s="109" t="s">
        <v>410</v>
      </c>
      <c r="C12" s="109"/>
      <c r="D12" s="109"/>
      <c r="E12" s="109"/>
      <c r="F12" s="124">
        <f t="shared" si="1"/>
        <v>0.03</v>
      </c>
      <c r="G12" s="124">
        <f t="shared" si="1"/>
        <v>0.03</v>
      </c>
      <c r="H12" s="124">
        <f t="shared" si="1"/>
        <v>0.03</v>
      </c>
      <c r="I12" s="124">
        <f t="shared" si="1"/>
        <v>0.03</v>
      </c>
      <c r="J12" s="124">
        <f t="shared" si="1"/>
        <v>3.1E-2</v>
      </c>
      <c r="K12" s="124">
        <f t="shared" si="1"/>
        <v>1.6E-2</v>
      </c>
      <c r="L12" s="124">
        <f t="shared" si="1"/>
        <v>0.02</v>
      </c>
      <c r="M12" s="124">
        <f t="shared" si="1"/>
        <v>2.3E-2</v>
      </c>
      <c r="N12" s="124">
        <f t="shared" si="1"/>
        <v>2.5000000000000001E-2</v>
      </c>
      <c r="O12" s="124">
        <f t="shared" si="1"/>
        <v>2.5999999999999999E-2</v>
      </c>
      <c r="P12" s="124">
        <f t="shared" si="1"/>
        <v>2.5999999999999999E-2</v>
      </c>
      <c r="Q12" s="124">
        <f t="shared" si="1"/>
        <v>2.7E-2</v>
      </c>
      <c r="R12" s="126"/>
    </row>
    <row r="14" spans="2:18" ht="16.5" x14ac:dyDescent="0.45">
      <c r="B14" s="327" t="s">
        <v>171</v>
      </c>
      <c r="C14" s="328"/>
      <c r="D14" s="328"/>
      <c r="E14" s="328"/>
      <c r="F14" s="328"/>
      <c r="G14" s="328"/>
      <c r="H14" s="321"/>
      <c r="I14" s="321"/>
      <c r="J14" s="321"/>
      <c r="K14" s="321"/>
      <c r="L14" s="321"/>
      <c r="M14" s="322"/>
    </row>
    <row r="15" spans="2:18" x14ac:dyDescent="0.35">
      <c r="B15" s="396" t="s">
        <v>528</v>
      </c>
      <c r="C15" s="336"/>
      <c r="D15" s="336"/>
      <c r="E15" s="336"/>
      <c r="F15" s="336"/>
      <c r="G15" s="336"/>
      <c r="H15" s="336"/>
      <c r="I15" s="336"/>
      <c r="J15" s="336"/>
      <c r="K15" s="336"/>
      <c r="L15" s="336"/>
      <c r="M15" s="392"/>
    </row>
    <row r="16" spans="2:18" x14ac:dyDescent="0.35">
      <c r="B16" s="391"/>
      <c r="C16" s="336"/>
      <c r="D16" s="336"/>
      <c r="E16" s="336"/>
      <c r="F16" s="336"/>
      <c r="G16" s="336"/>
      <c r="H16" s="336"/>
      <c r="I16" s="336"/>
      <c r="J16" s="336"/>
      <c r="K16" s="336"/>
      <c r="L16" s="336"/>
      <c r="M16" s="392"/>
    </row>
    <row r="17" spans="2:13" x14ac:dyDescent="0.35">
      <c r="B17" s="391"/>
      <c r="C17" s="336"/>
      <c r="D17" s="336"/>
      <c r="E17" s="336"/>
      <c r="F17" s="336"/>
      <c r="G17" s="336"/>
      <c r="H17" s="336"/>
      <c r="I17" s="336"/>
      <c r="J17" s="336"/>
      <c r="K17" s="336"/>
      <c r="L17" s="336"/>
      <c r="M17" s="392"/>
    </row>
    <row r="18" spans="2:13" x14ac:dyDescent="0.35">
      <c r="B18" s="391"/>
      <c r="C18" s="336"/>
      <c r="D18" s="336"/>
      <c r="E18" s="336"/>
      <c r="F18" s="336"/>
      <c r="G18" s="336"/>
      <c r="H18" s="336"/>
      <c r="I18" s="336"/>
      <c r="J18" s="336"/>
      <c r="K18" s="336"/>
      <c r="L18" s="336"/>
      <c r="M18" s="392"/>
    </row>
    <row r="19" spans="2:13" x14ac:dyDescent="0.35">
      <c r="B19" s="391"/>
      <c r="C19" s="336"/>
      <c r="D19" s="336"/>
      <c r="E19" s="336"/>
      <c r="F19" s="336"/>
      <c r="G19" s="336"/>
      <c r="H19" s="336"/>
      <c r="I19" s="336"/>
      <c r="J19" s="336"/>
      <c r="K19" s="336"/>
      <c r="L19" s="336"/>
      <c r="M19" s="392"/>
    </row>
    <row r="20" spans="2:13" x14ac:dyDescent="0.35">
      <c r="B20" s="391"/>
      <c r="C20" s="336"/>
      <c r="D20" s="336"/>
      <c r="E20" s="336"/>
      <c r="F20" s="336"/>
      <c r="G20" s="336"/>
      <c r="H20" s="336"/>
      <c r="I20" s="336"/>
      <c r="J20" s="336"/>
      <c r="K20" s="336"/>
      <c r="L20" s="336"/>
      <c r="M20" s="392"/>
    </row>
    <row r="21" spans="2:13" x14ac:dyDescent="0.35">
      <c r="B21" s="391"/>
      <c r="C21" s="336"/>
      <c r="D21" s="336"/>
      <c r="E21" s="336"/>
      <c r="F21" s="336"/>
      <c r="G21" s="336"/>
      <c r="H21" s="336"/>
      <c r="I21" s="336"/>
      <c r="J21" s="336"/>
      <c r="K21" s="336"/>
      <c r="L21" s="336"/>
      <c r="M21" s="392"/>
    </row>
    <row r="22" spans="2:13" x14ac:dyDescent="0.35">
      <c r="B22" s="391"/>
      <c r="C22" s="336"/>
      <c r="D22" s="336"/>
      <c r="E22" s="336"/>
      <c r="F22" s="336"/>
      <c r="G22" s="336"/>
      <c r="H22" s="336"/>
      <c r="I22" s="336"/>
      <c r="J22" s="336"/>
      <c r="K22" s="336"/>
      <c r="L22" s="336"/>
      <c r="M22" s="392"/>
    </row>
    <row r="23" spans="2:13" x14ac:dyDescent="0.35">
      <c r="B23" s="391"/>
      <c r="C23" s="336"/>
      <c r="D23" s="336"/>
      <c r="E23" s="336"/>
      <c r="F23" s="336"/>
      <c r="G23" s="336"/>
      <c r="H23" s="336"/>
      <c r="I23" s="336"/>
      <c r="J23" s="336"/>
      <c r="K23" s="336"/>
      <c r="L23" s="336"/>
      <c r="M23" s="392"/>
    </row>
    <row r="24" spans="2:13" x14ac:dyDescent="0.35">
      <c r="B24" s="391"/>
      <c r="C24" s="336"/>
      <c r="D24" s="336"/>
      <c r="E24" s="336"/>
      <c r="F24" s="336"/>
      <c r="G24" s="336"/>
      <c r="H24" s="336"/>
      <c r="I24" s="336"/>
      <c r="J24" s="336"/>
      <c r="K24" s="336"/>
      <c r="L24" s="336"/>
      <c r="M24" s="392"/>
    </row>
    <row r="25" spans="2:13" x14ac:dyDescent="0.35">
      <c r="B25" s="393"/>
      <c r="C25" s="394"/>
      <c r="D25" s="394"/>
      <c r="E25" s="394"/>
      <c r="F25" s="394"/>
      <c r="G25" s="394"/>
      <c r="H25" s="394"/>
      <c r="I25" s="394"/>
      <c r="J25" s="394"/>
      <c r="K25" s="394"/>
      <c r="L25" s="394"/>
      <c r="M25" s="395"/>
    </row>
  </sheetData>
  <mergeCells count="2">
    <mergeCell ref="B14:M14"/>
    <mergeCell ref="B15:M25"/>
  </mergeCells>
  <hyperlinks>
    <hyperlink ref="R2" location="Dash2Neet" display="Dashboard &gt;" xr:uid="{CC38E941-1B7A-48C0-AFDD-10C010369959}"/>
  </hyperlinks>
  <pageMargins left="0.7" right="0.7" top="0.75" bottom="0.75" header="0.3" footer="0.3"/>
  <extLst>
    <ext xmlns:x14="http://schemas.microsoft.com/office/spreadsheetml/2009/9/main" uri="{05C60535-1F16-4fd2-B633-F4F36F0B64E0}">
      <x14:sparklineGroups xmlns:xm="http://schemas.microsoft.com/office/excel/2006/main">
        <x14:sparklineGroup displayEmptyCellsAs="gap" high="1" low="1" xr2:uid="{D892CB88-60F7-4BFB-94E8-35DF98E0FF33}">
          <x14:colorSeries rgb="FF376092"/>
          <x14:colorNegative rgb="FFD00000"/>
          <x14:colorAxis rgb="FF000000"/>
          <x14:colorMarkers rgb="FFD00000"/>
          <x14:colorFirst rgb="FFD00000"/>
          <x14:colorLast rgb="FFD00000"/>
          <x14:colorHigh rgb="FFFF0000"/>
          <x14:colorLow rgb="FF00B050"/>
          <x14:sparklines>
            <x14:sparkline>
              <xm:f>'9 NEET'!F12:Q12</xm:f>
              <xm:sqref>R12</xm:sqref>
            </x14:sparkline>
          </x14:sparklines>
        </x14:sparklineGroup>
        <x14:sparklineGroup displayEmptyCellsAs="gap" high="1" low="1" xr2:uid="{C92C9484-83E7-4391-8A71-A1315C143AB2}">
          <x14:colorSeries rgb="FF376092"/>
          <x14:colorNegative rgb="FFD00000"/>
          <x14:colorAxis rgb="FF000000"/>
          <x14:colorMarkers rgb="FFD00000"/>
          <x14:colorFirst rgb="FFD00000"/>
          <x14:colorLast rgb="FFD00000"/>
          <x14:colorHigh rgb="FFFF0000"/>
          <x14:colorLow rgb="FF00B050"/>
          <x14:sparklines>
            <x14:sparkline>
              <xm:f>'9 NEET'!F11:Q11</xm:f>
              <xm:sqref>R11</xm:sqref>
            </x14:sparkline>
          </x14:sparklines>
        </x14:sparklineGroup>
        <x14:sparklineGroup displayEmptyCellsAs="gap" high="1" low="1" xr2:uid="{2429EC98-1097-471B-BA8E-A85CA8744C25}">
          <x14:colorSeries rgb="FF376092"/>
          <x14:colorNegative rgb="FFD00000"/>
          <x14:colorAxis rgb="FF000000"/>
          <x14:colorMarkers rgb="FFD00000"/>
          <x14:colorFirst rgb="FFD00000"/>
          <x14:colorLast rgb="FFD00000"/>
          <x14:colorHigh rgb="FFFF0000"/>
          <x14:colorLow rgb="FF00B050"/>
          <x14:sparklines>
            <x14:sparkline>
              <xm:f>'9 NEET'!F10:Q10</xm:f>
              <xm:sqref>R10</xm:sqref>
            </x14:sparkline>
          </x14:sparklines>
        </x14:sparklineGroup>
        <x14:sparklineGroup displayEmptyCellsAs="gap" high="1" low="1" xr2:uid="{9C07B206-C1A2-49B6-9BD2-F8EB0FD747F4}">
          <x14:colorSeries rgb="FF376092"/>
          <x14:colorNegative rgb="FFD00000"/>
          <x14:colorAxis rgb="FF000000"/>
          <x14:colorMarkers rgb="FFD00000"/>
          <x14:colorFirst rgb="FFD00000"/>
          <x14:colorLast rgb="FFD00000"/>
          <x14:colorHigh rgb="FFFF0000"/>
          <x14:colorLow rgb="FF00B050"/>
          <x14:sparklines>
            <x14:sparkline>
              <xm:f>'9 NEET'!F9:Q9</xm:f>
              <xm:sqref>R9</xm:sqref>
            </x14:sparkline>
          </x14:sparklines>
        </x14:sparklineGroup>
        <x14:sparklineGroup displayEmptyCellsAs="gap" high="1" low="1" xr2:uid="{E809EC52-0106-43A5-B868-E99938711145}">
          <x14:colorSeries rgb="FF376092"/>
          <x14:colorNegative rgb="FFD00000"/>
          <x14:colorAxis rgb="FF000000"/>
          <x14:colorMarkers rgb="FFD00000"/>
          <x14:colorFirst rgb="FFD00000"/>
          <x14:colorLast rgb="FFD00000"/>
          <x14:colorHigh rgb="FFFF0000"/>
          <x14:colorLow rgb="FF00B050"/>
          <x14:sparklines>
            <x14:sparkline>
              <xm:f>'9 NEET'!F6:Q6</xm:f>
              <xm:sqref>R6</xm:sqref>
            </x14:sparkline>
          </x14:sparklines>
        </x14:sparklineGroup>
        <x14:sparklineGroup displayEmptyCellsAs="gap" high="1" low="1" xr2:uid="{8FBAF4BD-4BA5-450C-986F-847D3A6712ED}">
          <x14:colorSeries rgb="FF376092"/>
          <x14:colorNegative rgb="FFD00000"/>
          <x14:colorAxis rgb="FF000000"/>
          <x14:colorMarkers rgb="FFD00000"/>
          <x14:colorFirst rgb="FFD00000"/>
          <x14:colorLast rgb="FFD00000"/>
          <x14:colorHigh rgb="FFFF0000"/>
          <x14:colorLow rgb="FF00B050"/>
          <x14:sparklines>
            <x14:sparkline>
              <xm:f>'9 NEET'!F5:Q5</xm:f>
              <xm:sqref>R5</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E071B-12A9-43FB-B40D-97611D30CCAA}">
  <dimension ref="A1:P22"/>
  <sheetViews>
    <sheetView workbookViewId="0">
      <selection activeCell="G31" sqref="G31"/>
    </sheetView>
  </sheetViews>
  <sheetFormatPr defaultRowHeight="14.5" x14ac:dyDescent="0.35"/>
  <cols>
    <col min="1" max="1" width="19.26953125" bestFit="1" customWidth="1"/>
    <col min="2" max="2" width="38.81640625" bestFit="1" customWidth="1"/>
  </cols>
  <sheetData>
    <row r="1" spans="1:16" x14ac:dyDescent="0.35">
      <c r="A1" t="s">
        <v>411</v>
      </c>
    </row>
    <row r="2" spans="1:16" x14ac:dyDescent="0.35">
      <c r="A2" s="120" t="s">
        <v>412</v>
      </c>
      <c r="C2" t="s">
        <v>395</v>
      </c>
      <c r="D2" t="s">
        <v>396</v>
      </c>
      <c r="E2" t="s">
        <v>397</v>
      </c>
      <c r="F2" t="s">
        <v>398</v>
      </c>
      <c r="G2" t="s">
        <v>399</v>
      </c>
      <c r="H2" t="s">
        <v>400</v>
      </c>
      <c r="I2" t="s">
        <v>401</v>
      </c>
      <c r="J2" t="s">
        <v>402</v>
      </c>
      <c r="K2" t="s">
        <v>403</v>
      </c>
      <c r="L2" t="s">
        <v>404</v>
      </c>
      <c r="M2" t="s">
        <v>405</v>
      </c>
      <c r="N2" t="s">
        <v>406</v>
      </c>
    </row>
    <row r="3" spans="1:16" x14ac:dyDescent="0.35">
      <c r="A3" t="s">
        <v>413</v>
      </c>
      <c r="B3" t="s">
        <v>407</v>
      </c>
      <c r="C3" s="45">
        <v>3.8699999999999998E-2</v>
      </c>
      <c r="D3" s="45">
        <v>3.8399999999999997E-2</v>
      </c>
      <c r="E3" s="45">
        <v>3.8699999999999998E-2</v>
      </c>
      <c r="F3" s="45">
        <v>3.9699999999999999E-2</v>
      </c>
      <c r="G3" s="45">
        <v>4.3900000000000002E-2</v>
      </c>
      <c r="H3" s="45">
        <v>2.3518985615924741E-2</v>
      </c>
      <c r="I3" s="45">
        <v>2.6059740083010138E-2</v>
      </c>
      <c r="J3" s="45">
        <v>3.3385676247695777E-2</v>
      </c>
      <c r="K3" s="45">
        <v>3.6126679721790803E-2</v>
      </c>
      <c r="L3" s="45"/>
      <c r="M3" s="45"/>
      <c r="N3" s="45"/>
    </row>
    <row r="4" spans="1:16" s="5" customFormat="1" x14ac:dyDescent="0.35">
      <c r="A4" s="5" t="s">
        <v>414</v>
      </c>
      <c r="B4" s="5" t="s">
        <v>408</v>
      </c>
      <c r="C4" s="115">
        <v>2.7E-2</v>
      </c>
      <c r="D4" s="115">
        <v>2.8000000000000001E-2</v>
      </c>
      <c r="E4" s="115">
        <v>2.8000000000000001E-2</v>
      </c>
      <c r="F4" s="115">
        <v>2.9000000000000001E-2</v>
      </c>
      <c r="G4" s="115">
        <v>0.03</v>
      </c>
      <c r="H4" s="115" t="s">
        <v>160</v>
      </c>
      <c r="I4" s="115" t="s">
        <v>160</v>
      </c>
      <c r="J4" s="115" t="s">
        <v>160</v>
      </c>
      <c r="K4" s="115" t="s">
        <v>160</v>
      </c>
      <c r="L4" s="115" t="s">
        <v>160</v>
      </c>
      <c r="M4" s="115" t="s">
        <v>160</v>
      </c>
      <c r="N4" s="115" t="s">
        <v>160</v>
      </c>
    </row>
    <row r="5" spans="1:16" x14ac:dyDescent="0.35">
      <c r="A5" t="s">
        <v>413</v>
      </c>
      <c r="B5" t="s">
        <v>409</v>
      </c>
      <c r="C5" s="45">
        <v>3.9463194259899019E-2</v>
      </c>
      <c r="D5" s="45">
        <v>3.95E-2</v>
      </c>
      <c r="E5" s="45">
        <v>3.9600000000000003E-2</v>
      </c>
      <c r="F5" s="45">
        <v>3.9100000000000003E-2</v>
      </c>
      <c r="G5" s="45">
        <v>3.8899999999999997E-2</v>
      </c>
      <c r="H5" s="45">
        <v>2.0199999999999999E-2</v>
      </c>
      <c r="I5" s="45">
        <v>2.5305750715586783E-2</v>
      </c>
      <c r="J5" s="45">
        <v>3.2000000000000001E-2</v>
      </c>
      <c r="K5" s="45">
        <v>3.4700000000000002E-2</v>
      </c>
      <c r="L5" s="45">
        <v>3.7100000000000001E-2</v>
      </c>
      <c r="M5" s="45">
        <v>3.6999999999999998E-2</v>
      </c>
      <c r="N5" s="45">
        <v>3.7400000000000003E-2</v>
      </c>
    </row>
    <row r="6" spans="1:16" s="5" customFormat="1" x14ac:dyDescent="0.35">
      <c r="A6" s="5" t="s">
        <v>414</v>
      </c>
      <c r="B6" s="5" t="s">
        <v>410</v>
      </c>
      <c r="C6" s="115">
        <v>0.03</v>
      </c>
      <c r="D6" s="115">
        <v>0.03</v>
      </c>
      <c r="E6" s="115">
        <v>0.03</v>
      </c>
      <c r="F6" s="115">
        <v>0.03</v>
      </c>
      <c r="G6" s="115">
        <v>3.1E-2</v>
      </c>
      <c r="H6" s="115">
        <v>1.6E-2</v>
      </c>
      <c r="I6" s="115">
        <v>0.02</v>
      </c>
      <c r="J6" s="115">
        <v>2.3E-2</v>
      </c>
      <c r="K6" s="115">
        <v>2.5000000000000001E-2</v>
      </c>
      <c r="L6" s="115">
        <v>2.5999999999999999E-2</v>
      </c>
      <c r="M6" s="115">
        <v>2.5999999999999999E-2</v>
      </c>
      <c r="N6" s="115">
        <v>2.7E-2</v>
      </c>
    </row>
    <row r="9" spans="1:16" x14ac:dyDescent="0.35">
      <c r="A9" s="120" t="s">
        <v>415</v>
      </c>
      <c r="C9" t="s">
        <v>416</v>
      </c>
      <c r="D9" t="s">
        <v>417</v>
      </c>
      <c r="E9" t="s">
        <v>418</v>
      </c>
      <c r="F9" t="s">
        <v>419</v>
      </c>
      <c r="G9" t="s">
        <v>396</v>
      </c>
      <c r="H9" t="s">
        <v>420</v>
      </c>
      <c r="I9" t="s">
        <v>421</v>
      </c>
      <c r="J9" t="s">
        <v>422</v>
      </c>
      <c r="K9" t="s">
        <v>423</v>
      </c>
      <c r="L9" t="s">
        <v>424</v>
      </c>
      <c r="M9" t="s">
        <v>425</v>
      </c>
      <c r="N9" t="s">
        <v>426</v>
      </c>
    </row>
    <row r="10" spans="1:16" x14ac:dyDescent="0.35">
      <c r="C10" s="6">
        <v>44562</v>
      </c>
      <c r="D10" s="6">
        <v>44593</v>
      </c>
      <c r="E10" s="6">
        <v>44621</v>
      </c>
      <c r="F10" s="6">
        <v>44652</v>
      </c>
      <c r="G10" s="6">
        <v>44682</v>
      </c>
      <c r="H10" s="6">
        <v>44713</v>
      </c>
      <c r="I10" s="6">
        <v>44743</v>
      </c>
      <c r="J10" s="6">
        <v>44774</v>
      </c>
      <c r="K10" s="6">
        <v>44805</v>
      </c>
      <c r="L10" s="6">
        <v>44835</v>
      </c>
      <c r="M10" s="6">
        <v>44866</v>
      </c>
      <c r="N10" s="6">
        <v>44896</v>
      </c>
    </row>
    <row r="11" spans="1:16" x14ac:dyDescent="0.35">
      <c r="A11" t="s">
        <v>427</v>
      </c>
      <c r="B11" t="s">
        <v>393</v>
      </c>
      <c r="C11" s="45">
        <v>0.1148</v>
      </c>
      <c r="D11" s="45">
        <v>0.1104</v>
      </c>
      <c r="E11" s="45">
        <v>0.1123</v>
      </c>
      <c r="F11" s="45">
        <v>0.11070000000000001</v>
      </c>
      <c r="G11" s="45">
        <v>0.1221</v>
      </c>
      <c r="H11" s="45">
        <v>0.12089999999999999</v>
      </c>
      <c r="I11" s="45">
        <v>0.12470000000000001</v>
      </c>
      <c r="J11" s="45">
        <v>0.1283</v>
      </c>
      <c r="K11" s="45">
        <v>9.541511771995044E-2</v>
      </c>
      <c r="L11" s="45">
        <v>0.10643564356435643</v>
      </c>
      <c r="M11" s="45">
        <v>0.12667478684531058</v>
      </c>
      <c r="N11" s="45">
        <v>0.12682926829268293</v>
      </c>
    </row>
    <row r="12" spans="1:16" x14ac:dyDescent="0.35">
      <c r="A12" t="s">
        <v>427</v>
      </c>
      <c r="B12" t="s">
        <v>394</v>
      </c>
      <c r="C12" s="45">
        <v>0.1095</v>
      </c>
      <c r="D12" s="45">
        <v>0.1026</v>
      </c>
      <c r="E12" s="45">
        <v>0.1057</v>
      </c>
      <c r="F12" s="45">
        <v>0.11033519553072625</v>
      </c>
      <c r="G12" s="45">
        <v>0.1144</v>
      </c>
      <c r="H12" s="45">
        <v>0.1212</v>
      </c>
      <c r="I12" s="45">
        <v>0.11840000000000001</v>
      </c>
      <c r="J12" s="45">
        <v>0.1198</v>
      </c>
      <c r="K12" s="45">
        <v>5.8599999999999999E-2</v>
      </c>
      <c r="L12" s="45">
        <v>7.6799999999999993E-2</v>
      </c>
      <c r="M12" s="45">
        <v>0.1153</v>
      </c>
      <c r="N12" s="45">
        <v>0.1147</v>
      </c>
      <c r="O12" s="45"/>
    </row>
    <row r="15" spans="1:16" x14ac:dyDescent="0.35">
      <c r="A15" s="120"/>
      <c r="B15" s="120"/>
      <c r="C15" s="122">
        <v>44470</v>
      </c>
      <c r="D15" s="122">
        <v>44501</v>
      </c>
      <c r="E15" s="122">
        <v>44531</v>
      </c>
      <c r="F15" s="122">
        <v>44562</v>
      </c>
      <c r="G15" s="122">
        <v>44593</v>
      </c>
      <c r="H15" s="122">
        <v>44621</v>
      </c>
      <c r="I15" s="122">
        <v>44652</v>
      </c>
      <c r="J15" s="122">
        <v>44682</v>
      </c>
      <c r="K15" s="122">
        <v>44713</v>
      </c>
      <c r="L15" s="122">
        <v>44743</v>
      </c>
      <c r="M15" s="122">
        <v>44774</v>
      </c>
      <c r="N15" s="122">
        <v>44805</v>
      </c>
      <c r="O15" s="120"/>
      <c r="P15" s="120"/>
    </row>
    <row r="16" spans="1:16" x14ac:dyDescent="0.35">
      <c r="A16" s="120"/>
      <c r="B16" s="120"/>
      <c r="C16" s="120" t="s">
        <v>428</v>
      </c>
      <c r="D16" s="120" t="s">
        <v>425</v>
      </c>
      <c r="E16" s="120" t="s">
        <v>426</v>
      </c>
      <c r="F16" s="120" t="s">
        <v>416</v>
      </c>
      <c r="G16" s="120" t="s">
        <v>417</v>
      </c>
      <c r="H16" s="120" t="s">
        <v>418</v>
      </c>
      <c r="I16" s="120" t="s">
        <v>419</v>
      </c>
      <c r="J16" s="120" t="s">
        <v>396</v>
      </c>
      <c r="K16" s="120" t="s">
        <v>420</v>
      </c>
      <c r="L16" s="120" t="s">
        <v>421</v>
      </c>
      <c r="M16" s="120" t="s">
        <v>422</v>
      </c>
      <c r="N16" s="120" t="s">
        <v>423</v>
      </c>
      <c r="O16" s="120"/>
      <c r="P16" s="120"/>
    </row>
    <row r="17" spans="1:16" x14ac:dyDescent="0.35">
      <c r="A17" s="120" t="s">
        <v>427</v>
      </c>
      <c r="B17" s="120" t="s">
        <v>429</v>
      </c>
      <c r="C17" s="123">
        <v>7.6799999999999993E-2</v>
      </c>
      <c r="D17" s="123">
        <v>0.1153</v>
      </c>
      <c r="E17" s="123">
        <v>0.1147</v>
      </c>
      <c r="F17" s="123">
        <v>0.1148</v>
      </c>
      <c r="G17" s="123">
        <v>0.1104</v>
      </c>
      <c r="H17" s="123">
        <v>0.1123</v>
      </c>
      <c r="I17" s="123">
        <v>0.11070000000000001</v>
      </c>
      <c r="J17" s="123">
        <v>0.1221</v>
      </c>
      <c r="K17" s="123">
        <v>0.12089999999999999</v>
      </c>
      <c r="L17" s="123">
        <v>0.12470000000000001</v>
      </c>
      <c r="M17" s="123">
        <v>0.1283</v>
      </c>
      <c r="N17" s="123">
        <v>9.5399999999999999E-2</v>
      </c>
      <c r="O17" s="120"/>
      <c r="P17" s="120"/>
    </row>
    <row r="18" spans="1:16" x14ac:dyDescent="0.35">
      <c r="A18" s="120" t="s">
        <v>427</v>
      </c>
      <c r="B18" s="120" t="s">
        <v>394</v>
      </c>
      <c r="C18" s="123">
        <v>8.1300000000000011E-2</v>
      </c>
      <c r="D18" s="123">
        <v>8.8800000000000004E-2</v>
      </c>
      <c r="E18" s="123">
        <v>0.10059999999999999</v>
      </c>
      <c r="F18" s="123">
        <v>0.1095</v>
      </c>
      <c r="G18" s="123">
        <v>0.1026</v>
      </c>
      <c r="H18" s="123">
        <v>0.1057</v>
      </c>
      <c r="I18" s="123">
        <v>0.11033519553072625</v>
      </c>
      <c r="J18" s="123">
        <v>0.1144</v>
      </c>
      <c r="K18" s="123">
        <v>0.1212</v>
      </c>
      <c r="L18" s="123">
        <v>0.11840000000000001</v>
      </c>
      <c r="M18" s="123">
        <v>0.1198</v>
      </c>
      <c r="N18" s="123">
        <v>5.8599999999999999E-2</v>
      </c>
      <c r="O18" s="120"/>
      <c r="P18" s="120"/>
    </row>
    <row r="19" spans="1:16" x14ac:dyDescent="0.35">
      <c r="A19" s="120"/>
      <c r="B19" s="120"/>
      <c r="C19" s="120"/>
      <c r="D19" s="120"/>
      <c r="E19" s="120"/>
      <c r="F19" s="120"/>
      <c r="G19" s="120"/>
      <c r="H19" s="120"/>
      <c r="I19" s="120"/>
      <c r="J19" s="120"/>
      <c r="K19" s="120"/>
      <c r="L19" s="120"/>
      <c r="M19" s="120"/>
      <c r="N19" s="120"/>
      <c r="O19" s="120"/>
      <c r="P19" s="120"/>
    </row>
    <row r="20" spans="1:16" x14ac:dyDescent="0.35">
      <c r="A20" s="120"/>
      <c r="B20" s="120"/>
      <c r="C20" s="120"/>
      <c r="D20" s="120"/>
      <c r="E20" s="120"/>
      <c r="F20" s="120"/>
      <c r="G20" s="120"/>
      <c r="H20" s="120"/>
      <c r="I20" s="120"/>
      <c r="J20" s="120"/>
      <c r="K20" s="120"/>
      <c r="L20" s="120"/>
      <c r="M20" s="120"/>
      <c r="N20" s="120"/>
      <c r="O20" s="120"/>
      <c r="P20" s="120"/>
    </row>
    <row r="21" spans="1:16" x14ac:dyDescent="0.35">
      <c r="A21" s="120"/>
      <c r="B21" s="120"/>
      <c r="C21" s="120"/>
      <c r="D21" s="120"/>
      <c r="E21" s="120"/>
      <c r="F21" s="120"/>
      <c r="G21" s="120"/>
      <c r="H21" s="120"/>
      <c r="I21" s="120"/>
      <c r="J21" s="120"/>
      <c r="K21" s="120"/>
      <c r="L21" s="120"/>
      <c r="M21" s="120"/>
      <c r="N21" s="120"/>
      <c r="O21" s="120"/>
      <c r="P21" s="120"/>
    </row>
    <row r="22" spans="1:16" x14ac:dyDescent="0.35">
      <c r="A22" s="120"/>
      <c r="B22" s="120"/>
      <c r="C22" s="120"/>
      <c r="D22" s="120"/>
      <c r="E22" s="120"/>
      <c r="F22" s="120"/>
      <c r="G22" s="120"/>
      <c r="H22" s="120"/>
      <c r="I22" s="120"/>
      <c r="J22" s="120"/>
      <c r="K22" s="120"/>
      <c r="L22" s="120"/>
      <c r="M22" s="120"/>
      <c r="N22" s="120"/>
      <c r="O22" s="120"/>
      <c r="P22" s="120"/>
    </row>
  </sheetData>
  <phoneticPr fontId="17"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ED035-FEDF-4EA7-AEB2-B2AB9F1B1648}">
  <sheetPr>
    <tabColor theme="4" tint="0.79998168889431442"/>
  </sheetPr>
  <dimension ref="B1:P42"/>
  <sheetViews>
    <sheetView workbookViewId="0">
      <selection activeCell="B30" sqref="B30:G42"/>
    </sheetView>
  </sheetViews>
  <sheetFormatPr defaultColWidth="9.1796875" defaultRowHeight="14.5" x14ac:dyDescent="0.35"/>
  <cols>
    <col min="1" max="1" width="1.7265625" style="1" customWidth="1"/>
    <col min="2" max="2" width="80.7265625" style="1" customWidth="1"/>
    <col min="3" max="3" width="9.1796875" style="1"/>
    <col min="4" max="15" width="9.7265625" style="1" customWidth="1"/>
    <col min="16" max="16" width="24.54296875" style="1" customWidth="1"/>
    <col min="17" max="16384" width="9.1796875" style="1"/>
  </cols>
  <sheetData>
    <row r="1" spans="2:16" ht="6" customHeight="1" x14ac:dyDescent="0.35"/>
    <row r="2" spans="2:16" ht="29" x14ac:dyDescent="0.75">
      <c r="B2" s="10" t="s">
        <v>430</v>
      </c>
      <c r="C2" s="116"/>
      <c r="D2" s="116"/>
      <c r="E2" s="116"/>
      <c r="F2" s="116"/>
      <c r="G2" s="116"/>
      <c r="H2" s="116"/>
      <c r="I2" s="116"/>
      <c r="J2" s="116"/>
      <c r="K2" s="116"/>
      <c r="L2" s="116"/>
      <c r="M2" s="116"/>
      <c r="N2" s="116"/>
      <c r="O2" s="116"/>
      <c r="P2" s="254" t="s">
        <v>147</v>
      </c>
    </row>
    <row r="5" spans="2:16" ht="17.5" x14ac:dyDescent="0.45">
      <c r="B5" s="127" t="s">
        <v>431</v>
      </c>
      <c r="C5" s="117"/>
      <c r="D5" s="117"/>
      <c r="E5" s="117"/>
      <c r="F5" s="117"/>
      <c r="G5" s="117"/>
      <c r="H5" s="117"/>
      <c r="I5" s="117"/>
      <c r="J5" s="117"/>
      <c r="K5" s="117"/>
      <c r="L5" s="117"/>
      <c r="M5" s="117"/>
      <c r="N5" s="117"/>
      <c r="O5" s="117"/>
      <c r="P5" s="117"/>
    </row>
    <row r="7" spans="2:16" ht="16.5" x14ac:dyDescent="0.45">
      <c r="B7" s="50" t="s">
        <v>432</v>
      </c>
      <c r="C7" s="50" t="s">
        <v>433</v>
      </c>
      <c r="D7" s="119">
        <v>44531</v>
      </c>
      <c r="E7" s="119">
        <v>44562</v>
      </c>
      <c r="F7" s="119">
        <v>44593</v>
      </c>
      <c r="G7" s="119">
        <v>44621</v>
      </c>
      <c r="H7" s="119">
        <v>44652</v>
      </c>
      <c r="I7" s="119">
        <v>44682</v>
      </c>
      <c r="J7" s="119">
        <v>44713</v>
      </c>
      <c r="K7" s="119">
        <v>44743</v>
      </c>
      <c r="L7" s="119">
        <v>44774</v>
      </c>
      <c r="M7" s="119">
        <v>44805</v>
      </c>
      <c r="N7" s="119">
        <v>44835</v>
      </c>
      <c r="O7" s="119">
        <v>44866</v>
      </c>
      <c r="P7" s="134" t="s">
        <v>382</v>
      </c>
    </row>
    <row r="8" spans="2:16" ht="30.75" customHeight="1" x14ac:dyDescent="0.45">
      <c r="B8" s="12" t="s">
        <v>434</v>
      </c>
      <c r="C8" s="95">
        <v>0.95</v>
      </c>
      <c r="D8" s="129">
        <v>0.66700000000000004</v>
      </c>
      <c r="E8" s="129">
        <v>0.66700000000000004</v>
      </c>
      <c r="F8" s="129">
        <v>0.66700000000000004</v>
      </c>
      <c r="G8" s="129">
        <v>0.6</v>
      </c>
      <c r="H8" s="129">
        <v>0.88900000000000001</v>
      </c>
      <c r="I8" s="129">
        <v>0.71399999999999997</v>
      </c>
      <c r="J8" s="129">
        <v>0.5</v>
      </c>
      <c r="K8" s="129">
        <v>0.6</v>
      </c>
      <c r="L8" s="129">
        <v>0.5</v>
      </c>
      <c r="M8" s="129">
        <v>0.57099999999999995</v>
      </c>
      <c r="N8" s="129">
        <v>0.75</v>
      </c>
      <c r="O8" s="129">
        <v>0.875</v>
      </c>
      <c r="P8" s="12"/>
    </row>
    <row r="9" spans="2:16" ht="30.75" customHeight="1" x14ac:dyDescent="0.45">
      <c r="B9" s="12" t="s">
        <v>435</v>
      </c>
      <c r="C9" s="95">
        <v>0.95</v>
      </c>
      <c r="D9" s="129">
        <v>0.56100000000000005</v>
      </c>
      <c r="E9" s="129">
        <v>0.47699999999999998</v>
      </c>
      <c r="F9" s="129">
        <v>0.48499999999999999</v>
      </c>
      <c r="G9" s="129">
        <v>0.64</v>
      </c>
      <c r="H9" s="129">
        <v>0.44800000000000001</v>
      </c>
      <c r="I9" s="129">
        <v>0.56699999999999995</v>
      </c>
      <c r="J9" s="129">
        <v>0.433</v>
      </c>
      <c r="K9" s="129">
        <v>0.311</v>
      </c>
      <c r="L9" s="129">
        <v>0.40600000000000003</v>
      </c>
      <c r="M9" s="129">
        <v>0.35099999999999998</v>
      </c>
      <c r="N9" s="129">
        <v>0.52500000000000002</v>
      </c>
      <c r="O9" s="129">
        <v>0.4</v>
      </c>
      <c r="P9" s="12"/>
    </row>
    <row r="10" spans="2:16" ht="30.75" customHeight="1" x14ac:dyDescent="0.45">
      <c r="B10" s="12" t="s">
        <v>436</v>
      </c>
      <c r="C10" s="95">
        <v>0.95</v>
      </c>
      <c r="D10" s="129">
        <v>0.71099999999999997</v>
      </c>
      <c r="E10" s="129">
        <v>0.67900000000000005</v>
      </c>
      <c r="F10" s="129">
        <v>0.75</v>
      </c>
      <c r="G10" s="129">
        <v>0.70699999999999996</v>
      </c>
      <c r="H10" s="129">
        <v>0.77800000000000002</v>
      </c>
      <c r="I10" s="129">
        <v>0.72699999999999998</v>
      </c>
      <c r="J10" s="129">
        <v>0.76400000000000001</v>
      </c>
      <c r="K10" s="129">
        <v>0.69399999999999995</v>
      </c>
      <c r="L10" s="129">
        <v>0.65</v>
      </c>
      <c r="M10" s="129">
        <v>0.68300000000000005</v>
      </c>
      <c r="N10" s="129">
        <v>0.66</v>
      </c>
      <c r="O10" s="129">
        <v>0.67600000000000005</v>
      </c>
      <c r="P10" s="12"/>
    </row>
    <row r="11" spans="2:16" ht="30.75" customHeight="1" x14ac:dyDescent="0.45">
      <c r="B11" s="12" t="s">
        <v>437</v>
      </c>
      <c r="C11" s="95">
        <v>0.95</v>
      </c>
      <c r="D11" s="95" t="s">
        <v>160</v>
      </c>
      <c r="E11" s="95" t="s">
        <v>160</v>
      </c>
      <c r="F11" s="95" t="s">
        <v>160</v>
      </c>
      <c r="G11" s="95" t="s">
        <v>160</v>
      </c>
      <c r="H11" s="128">
        <v>0.93500000000000005</v>
      </c>
      <c r="I11" s="128">
        <v>0.91700000000000004</v>
      </c>
      <c r="J11" s="129">
        <v>0.84899999999999998</v>
      </c>
      <c r="K11" s="129">
        <v>0.88600000000000001</v>
      </c>
      <c r="L11" s="129">
        <v>0.89700000000000002</v>
      </c>
      <c r="M11" s="129">
        <v>0.86099999999999999</v>
      </c>
      <c r="N11" s="129">
        <v>0.73899999999999999</v>
      </c>
      <c r="O11" s="128">
        <v>0.93300000000000005</v>
      </c>
      <c r="P11" s="12"/>
    </row>
    <row r="29" spans="2:7" ht="16.5" x14ac:dyDescent="0.45">
      <c r="B29" s="329" t="s">
        <v>171</v>
      </c>
      <c r="C29" s="330"/>
      <c r="D29" s="330"/>
      <c r="E29" s="330"/>
      <c r="F29" s="330"/>
      <c r="G29" s="331"/>
    </row>
    <row r="30" spans="2:7" x14ac:dyDescent="0.35">
      <c r="B30" s="403" t="s">
        <v>529</v>
      </c>
      <c r="C30" s="312"/>
      <c r="D30" s="312"/>
      <c r="E30" s="312"/>
      <c r="F30" s="312"/>
      <c r="G30" s="404"/>
    </row>
    <row r="31" spans="2:7" x14ac:dyDescent="0.35">
      <c r="B31" s="405"/>
      <c r="C31" s="312"/>
      <c r="D31" s="312"/>
      <c r="E31" s="312"/>
      <c r="F31" s="312"/>
      <c r="G31" s="404"/>
    </row>
    <row r="32" spans="2:7" x14ac:dyDescent="0.35">
      <c r="B32" s="405"/>
      <c r="C32" s="312"/>
      <c r="D32" s="312"/>
      <c r="E32" s="312"/>
      <c r="F32" s="312"/>
      <c r="G32" s="404"/>
    </row>
    <row r="33" spans="2:7" x14ac:dyDescent="0.35">
      <c r="B33" s="405"/>
      <c r="C33" s="312"/>
      <c r="D33" s="312"/>
      <c r="E33" s="312"/>
      <c r="F33" s="312"/>
      <c r="G33" s="404"/>
    </row>
    <row r="34" spans="2:7" x14ac:dyDescent="0.35">
      <c r="B34" s="405"/>
      <c r="C34" s="312"/>
      <c r="D34" s="312"/>
      <c r="E34" s="312"/>
      <c r="F34" s="312"/>
      <c r="G34" s="404"/>
    </row>
    <row r="35" spans="2:7" x14ac:dyDescent="0.35">
      <c r="B35" s="405"/>
      <c r="C35" s="312"/>
      <c r="D35" s="312"/>
      <c r="E35" s="312"/>
      <c r="F35" s="312"/>
      <c r="G35" s="404"/>
    </row>
    <row r="36" spans="2:7" x14ac:dyDescent="0.35">
      <c r="B36" s="405"/>
      <c r="C36" s="312"/>
      <c r="D36" s="312"/>
      <c r="E36" s="312"/>
      <c r="F36" s="312"/>
      <c r="G36" s="404"/>
    </row>
    <row r="37" spans="2:7" x14ac:dyDescent="0.35">
      <c r="B37" s="405"/>
      <c r="C37" s="312"/>
      <c r="D37" s="312"/>
      <c r="E37" s="312"/>
      <c r="F37" s="312"/>
      <c r="G37" s="404"/>
    </row>
    <row r="38" spans="2:7" x14ac:dyDescent="0.35">
      <c r="B38" s="405"/>
      <c r="C38" s="312"/>
      <c r="D38" s="312"/>
      <c r="E38" s="312"/>
      <c r="F38" s="312"/>
      <c r="G38" s="404"/>
    </row>
    <row r="39" spans="2:7" x14ac:dyDescent="0.35">
      <c r="B39" s="405"/>
      <c r="C39" s="312"/>
      <c r="D39" s="312"/>
      <c r="E39" s="312"/>
      <c r="F39" s="312"/>
      <c r="G39" s="404"/>
    </row>
    <row r="40" spans="2:7" x14ac:dyDescent="0.35">
      <c r="B40" s="405"/>
      <c r="C40" s="312"/>
      <c r="D40" s="312"/>
      <c r="E40" s="312"/>
      <c r="F40" s="312"/>
      <c r="G40" s="404"/>
    </row>
    <row r="41" spans="2:7" x14ac:dyDescent="0.35">
      <c r="B41" s="405"/>
      <c r="C41" s="312"/>
      <c r="D41" s="312"/>
      <c r="E41" s="312"/>
      <c r="F41" s="312"/>
      <c r="G41" s="404"/>
    </row>
    <row r="42" spans="2:7" x14ac:dyDescent="0.35">
      <c r="B42" s="406"/>
      <c r="C42" s="407"/>
      <c r="D42" s="407"/>
      <c r="E42" s="407"/>
      <c r="F42" s="407"/>
      <c r="G42" s="408"/>
    </row>
  </sheetData>
  <mergeCells count="2">
    <mergeCell ref="B29:G29"/>
    <mergeCell ref="B30:G42"/>
  </mergeCells>
  <hyperlinks>
    <hyperlink ref="P2" location="Dash2Acc2Serv" display="Dashboard &gt;" xr:uid="{D36D4ABB-2A5B-40F5-B161-5B6BFD78F20C}"/>
  </hyperlinks>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displayEmptyCellsAs="gap" high="1" low="1" xr2:uid="{2FDE0C64-6437-44B2-9554-B42C30C8A52E}">
          <x14:colorSeries rgb="FF376092"/>
          <x14:colorNegative rgb="FFD00000"/>
          <x14:colorAxis rgb="FF000000"/>
          <x14:colorMarkers rgb="FFD00000"/>
          <x14:colorFirst rgb="FFD00000"/>
          <x14:colorLast rgb="FFD00000"/>
          <x14:colorHigh rgb="FF00B050"/>
          <x14:colorLow rgb="FFFF0000"/>
          <x14:sparklines>
            <x14:sparkline>
              <xm:f>'10 Access to Services'!D11:O11</xm:f>
              <xm:sqref>P11</xm:sqref>
            </x14:sparkline>
          </x14:sparklines>
        </x14:sparklineGroup>
        <x14:sparklineGroup displayEmptyCellsAs="gap" high="1" low="1" xr2:uid="{0D46CC69-2592-4A9E-8F53-8605D14E658B}">
          <x14:colorSeries rgb="FF376092"/>
          <x14:colorNegative rgb="FFD00000"/>
          <x14:colorAxis rgb="FF000000"/>
          <x14:colorMarkers rgb="FFD00000"/>
          <x14:colorFirst rgb="FFD00000"/>
          <x14:colorLast rgb="FFD00000"/>
          <x14:colorHigh rgb="FF00B050"/>
          <x14:colorLow rgb="FFFF0000"/>
          <x14:sparklines>
            <x14:sparkline>
              <xm:f>'10 Access to Services'!D10:O10</xm:f>
              <xm:sqref>P10</xm:sqref>
            </x14:sparkline>
          </x14:sparklines>
        </x14:sparklineGroup>
        <x14:sparklineGroup displayEmptyCellsAs="gap" high="1" low="1" xr2:uid="{35294D9B-EA7B-44C8-A20D-3CA0E90FC9FB}">
          <x14:colorSeries rgb="FF376092"/>
          <x14:colorNegative rgb="FFD00000"/>
          <x14:colorAxis rgb="FF000000"/>
          <x14:colorMarkers rgb="FFD00000"/>
          <x14:colorFirst rgb="FFD00000"/>
          <x14:colorLast rgb="FFD00000"/>
          <x14:colorHigh rgb="FF00B050"/>
          <x14:colorLow rgb="FFFF0000"/>
          <x14:sparklines>
            <x14:sparkline>
              <xm:f>'10 Access to Services'!D9:O9</xm:f>
              <xm:sqref>P9</xm:sqref>
            </x14:sparkline>
          </x14:sparklines>
        </x14:sparklineGroup>
        <x14:sparklineGroup displayEmptyCellsAs="gap" high="1" low="1" xr2:uid="{D3D2D386-7C42-48A4-A0B1-C3EB96E3D653}">
          <x14:colorSeries rgb="FF376092"/>
          <x14:colorNegative rgb="FFD00000"/>
          <x14:colorAxis rgb="FF000000"/>
          <x14:colorMarkers rgb="FFD00000"/>
          <x14:colorFirst rgb="FFD00000"/>
          <x14:colorLast rgb="FFD00000"/>
          <x14:colorHigh rgb="FF00B050"/>
          <x14:colorLow rgb="FFFF0000"/>
          <x14:sparklines>
            <x14:sparkline>
              <xm:f>'10 Access to Services'!D8:O8</xm:f>
              <xm:sqref>P8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85C78-1CE7-4197-BCEC-AC33B72E2A90}">
  <sheetPr>
    <tabColor theme="4" tint="0.79998168889431442"/>
  </sheetPr>
  <dimension ref="B1:M42"/>
  <sheetViews>
    <sheetView workbookViewId="0">
      <selection activeCell="B31" sqref="B31:J42"/>
    </sheetView>
  </sheetViews>
  <sheetFormatPr defaultColWidth="9.1796875" defaultRowHeight="16.5" x14ac:dyDescent="0.45"/>
  <cols>
    <col min="1" max="1" width="2.1796875" style="12" customWidth="1"/>
    <col min="2" max="2" width="51.1796875" style="12" customWidth="1"/>
    <col min="3" max="12" width="9.1796875" style="12"/>
    <col min="13" max="13" width="13.7265625" style="12" customWidth="1"/>
    <col min="14" max="16384" width="9.1796875" style="12"/>
  </cols>
  <sheetData>
    <row r="1" spans="2:13" ht="7.5" customHeight="1" x14ac:dyDescent="0.45"/>
    <row r="2" spans="2:13" ht="29" x14ac:dyDescent="0.75">
      <c r="B2" s="10" t="s">
        <v>438</v>
      </c>
      <c r="C2" s="48"/>
      <c r="D2" s="48"/>
      <c r="E2" s="48"/>
      <c r="F2" s="48"/>
      <c r="G2" s="48"/>
      <c r="H2" s="48"/>
      <c r="I2" s="48"/>
      <c r="J2" s="48"/>
      <c r="K2" s="48"/>
      <c r="L2" s="48"/>
      <c r="M2" s="253" t="s">
        <v>147</v>
      </c>
    </row>
    <row r="4" spans="2:13" x14ac:dyDescent="0.45">
      <c r="B4" s="49" t="s">
        <v>439</v>
      </c>
      <c r="C4" s="49"/>
      <c r="D4" s="49"/>
      <c r="E4" s="49"/>
      <c r="F4" s="49"/>
      <c r="G4" s="49"/>
      <c r="H4" s="49"/>
      <c r="I4" s="49"/>
      <c r="J4" s="49"/>
      <c r="K4" s="49"/>
      <c r="L4" s="49"/>
      <c r="M4" s="49"/>
    </row>
    <row r="6" spans="2:13" ht="19.5" customHeight="1" x14ac:dyDescent="0.45">
      <c r="B6" s="132" t="s">
        <v>440</v>
      </c>
      <c r="C6" s="119">
        <v>44835</v>
      </c>
      <c r="D6" s="119">
        <v>44197</v>
      </c>
      <c r="E6" s="119">
        <v>44287</v>
      </c>
      <c r="F6" s="119">
        <v>44378</v>
      </c>
      <c r="G6" s="119">
        <v>44470</v>
      </c>
      <c r="H6" s="119">
        <v>44562</v>
      </c>
      <c r="I6" s="119">
        <v>44652</v>
      </c>
      <c r="J6" s="119">
        <v>44743</v>
      </c>
      <c r="K6" s="131"/>
      <c r="L6" s="131"/>
      <c r="M6" s="131"/>
    </row>
    <row r="7" spans="2:13" ht="24" customHeight="1" x14ac:dyDescent="0.45">
      <c r="B7" s="137" t="s">
        <v>441</v>
      </c>
      <c r="C7" s="36"/>
      <c r="D7" s="36"/>
      <c r="E7" s="140">
        <v>15</v>
      </c>
      <c r="F7" s="36"/>
      <c r="G7" s="36"/>
      <c r="H7" s="36"/>
      <c r="I7" s="36"/>
      <c r="J7" s="36"/>
      <c r="K7" s="28"/>
      <c r="L7" s="28"/>
      <c r="M7" s="28"/>
    </row>
    <row r="8" spans="2:13" ht="24" customHeight="1" x14ac:dyDescent="0.45">
      <c r="B8" s="133" t="s">
        <v>442</v>
      </c>
      <c r="C8" s="136">
        <v>42</v>
      </c>
      <c r="D8" s="136">
        <v>62</v>
      </c>
      <c r="E8" s="136">
        <v>46</v>
      </c>
      <c r="F8" s="136">
        <v>41</v>
      </c>
      <c r="G8" s="136">
        <v>72</v>
      </c>
      <c r="H8" s="136">
        <v>62</v>
      </c>
      <c r="I8" s="136">
        <v>51</v>
      </c>
      <c r="J8" s="136">
        <v>53</v>
      </c>
      <c r="K8" s="28"/>
      <c r="L8" s="28"/>
      <c r="M8" s="28"/>
    </row>
    <row r="9" spans="2:13" ht="24" customHeight="1" x14ac:dyDescent="0.45">
      <c r="B9" s="142" t="s">
        <v>443</v>
      </c>
      <c r="C9" s="39"/>
      <c r="D9" s="139">
        <v>38</v>
      </c>
      <c r="E9" s="39"/>
      <c r="F9" s="141">
        <v>34</v>
      </c>
      <c r="G9" s="139">
        <v>56</v>
      </c>
      <c r="H9" s="141">
        <v>34</v>
      </c>
      <c r="I9" s="141">
        <v>34</v>
      </c>
      <c r="J9" s="141">
        <v>42</v>
      </c>
      <c r="K9" s="28"/>
      <c r="L9" s="28"/>
      <c r="M9" s="28"/>
    </row>
    <row r="10" spans="2:13" ht="24" customHeight="1" x14ac:dyDescent="0.45">
      <c r="B10" s="133" t="s">
        <v>444</v>
      </c>
      <c r="C10" s="28"/>
      <c r="D10" s="136">
        <v>38</v>
      </c>
      <c r="E10" s="135">
        <v>34</v>
      </c>
      <c r="F10" s="135">
        <v>34</v>
      </c>
      <c r="G10" s="136">
        <v>56</v>
      </c>
      <c r="H10" s="135">
        <v>28</v>
      </c>
      <c r="I10" s="135">
        <v>31</v>
      </c>
      <c r="J10" s="135">
        <v>33</v>
      </c>
      <c r="K10" s="28"/>
      <c r="L10" s="28"/>
      <c r="M10" s="28"/>
    </row>
    <row r="11" spans="2:13" ht="19.5" customHeight="1" x14ac:dyDescent="0.45">
      <c r="B11" s="132" t="s">
        <v>445</v>
      </c>
      <c r="C11" s="134"/>
      <c r="D11" s="134"/>
      <c r="E11" s="134"/>
      <c r="F11" s="134"/>
      <c r="G11" s="134"/>
      <c r="H11" s="134"/>
      <c r="I11" s="134"/>
      <c r="J11" s="134"/>
      <c r="K11" s="29"/>
      <c r="L11" s="29"/>
      <c r="M11" s="29"/>
    </row>
    <row r="12" spans="2:13" ht="24" customHeight="1" x14ac:dyDescent="0.45">
      <c r="B12" s="133" t="s">
        <v>441</v>
      </c>
      <c r="C12" s="135">
        <v>4</v>
      </c>
      <c r="D12" s="135">
        <v>6</v>
      </c>
      <c r="E12" s="135">
        <v>5</v>
      </c>
      <c r="F12" s="135">
        <v>5</v>
      </c>
      <c r="G12" s="135">
        <v>7</v>
      </c>
      <c r="H12" s="135">
        <v>8</v>
      </c>
      <c r="I12" s="135">
        <v>6</v>
      </c>
      <c r="J12" s="135">
        <v>6</v>
      </c>
      <c r="K12" s="28"/>
      <c r="L12" s="28"/>
      <c r="M12" s="28"/>
    </row>
    <row r="13" spans="2:13" ht="24" customHeight="1" x14ac:dyDescent="0.45">
      <c r="B13" s="142" t="s">
        <v>442</v>
      </c>
      <c r="C13" s="139">
        <v>66</v>
      </c>
      <c r="D13" s="139">
        <v>64</v>
      </c>
      <c r="E13" s="139">
        <v>57</v>
      </c>
      <c r="F13" s="139">
        <v>62</v>
      </c>
      <c r="G13" s="139">
        <v>66</v>
      </c>
      <c r="H13" s="139">
        <v>60</v>
      </c>
      <c r="I13" s="139">
        <v>63</v>
      </c>
      <c r="J13" s="139">
        <v>60</v>
      </c>
      <c r="K13" s="28"/>
      <c r="L13" s="28"/>
      <c r="M13" s="28"/>
    </row>
    <row r="14" spans="2:13" ht="24" customHeight="1" x14ac:dyDescent="0.45">
      <c r="B14" s="137" t="s">
        <v>443</v>
      </c>
      <c r="C14" s="138">
        <v>45</v>
      </c>
      <c r="D14" s="138">
        <v>48</v>
      </c>
      <c r="E14" s="36"/>
      <c r="F14" s="138">
        <v>42</v>
      </c>
      <c r="G14" s="138">
        <v>47</v>
      </c>
      <c r="H14" s="138">
        <v>41</v>
      </c>
      <c r="I14" s="138">
        <v>42</v>
      </c>
      <c r="J14" s="140">
        <v>40</v>
      </c>
      <c r="K14" s="28"/>
      <c r="L14" s="28"/>
      <c r="M14" s="28"/>
    </row>
    <row r="15" spans="2:13" ht="24" customHeight="1" x14ac:dyDescent="0.45">
      <c r="B15" s="133" t="s">
        <v>444</v>
      </c>
      <c r="C15" s="136">
        <v>44</v>
      </c>
      <c r="D15" s="136">
        <v>45</v>
      </c>
      <c r="E15" s="28">
        <v>39</v>
      </c>
      <c r="F15" s="28">
        <v>38</v>
      </c>
      <c r="G15" s="136">
        <v>45</v>
      </c>
      <c r="H15" s="28">
        <v>39</v>
      </c>
      <c r="I15" s="136">
        <v>40</v>
      </c>
      <c r="J15" s="135">
        <v>36</v>
      </c>
      <c r="K15" s="28"/>
      <c r="L15" s="28"/>
      <c r="M15" s="28"/>
    </row>
    <row r="16" spans="2:13" ht="19.5" customHeight="1" x14ac:dyDescent="0.45">
      <c r="B16" s="132" t="s">
        <v>446</v>
      </c>
      <c r="C16" s="134"/>
      <c r="D16" s="134"/>
      <c r="E16" s="134"/>
      <c r="F16" s="134"/>
      <c r="G16" s="134"/>
      <c r="H16" s="134"/>
      <c r="I16" s="134"/>
      <c r="J16" s="134"/>
      <c r="K16" s="29"/>
      <c r="L16" s="29"/>
      <c r="M16" s="29"/>
    </row>
    <row r="17" spans="2:13" ht="24" customHeight="1" x14ac:dyDescent="0.45">
      <c r="B17" s="137" t="s">
        <v>441</v>
      </c>
      <c r="C17" s="36"/>
      <c r="D17" s="36"/>
      <c r="E17" s="36"/>
      <c r="F17" s="140">
        <v>22</v>
      </c>
      <c r="G17" s="140">
        <v>24</v>
      </c>
      <c r="H17" s="36"/>
      <c r="I17" s="36"/>
      <c r="J17" s="36"/>
      <c r="K17" s="28"/>
      <c r="L17" s="28"/>
      <c r="M17" s="28"/>
    </row>
    <row r="18" spans="2:13" ht="24" customHeight="1" x14ac:dyDescent="0.45">
      <c r="B18" s="133" t="s">
        <v>442</v>
      </c>
      <c r="C18" s="136">
        <v>45</v>
      </c>
      <c r="D18" s="136">
        <v>69</v>
      </c>
      <c r="E18" s="136">
        <v>57</v>
      </c>
      <c r="F18" s="136">
        <v>61</v>
      </c>
      <c r="G18" s="136">
        <v>44</v>
      </c>
      <c r="H18" s="136">
        <v>59</v>
      </c>
      <c r="I18" s="136">
        <v>61</v>
      </c>
      <c r="J18" s="136">
        <v>54</v>
      </c>
      <c r="K18" s="28"/>
      <c r="L18" s="28"/>
      <c r="M18" s="28"/>
    </row>
    <row r="19" spans="2:13" ht="24" customHeight="1" x14ac:dyDescent="0.45">
      <c r="B19" s="142" t="s">
        <v>443</v>
      </c>
      <c r="C19" s="39"/>
      <c r="D19" s="139">
        <v>44</v>
      </c>
      <c r="E19" s="39"/>
      <c r="F19" s="39">
        <v>36</v>
      </c>
      <c r="G19" s="141">
        <v>29</v>
      </c>
      <c r="H19" s="139">
        <v>53</v>
      </c>
      <c r="I19" s="139">
        <v>50</v>
      </c>
      <c r="J19" s="141">
        <v>28</v>
      </c>
      <c r="K19" s="28"/>
      <c r="L19" s="28"/>
      <c r="M19" s="28"/>
    </row>
    <row r="20" spans="2:13" ht="24" customHeight="1" x14ac:dyDescent="0.45">
      <c r="B20" s="133" t="s">
        <v>444</v>
      </c>
      <c r="C20" s="28"/>
      <c r="D20" s="135">
        <v>31</v>
      </c>
      <c r="E20" s="136">
        <v>41</v>
      </c>
      <c r="F20" s="28">
        <v>36</v>
      </c>
      <c r="G20" s="135">
        <v>25</v>
      </c>
      <c r="H20" s="136">
        <v>47</v>
      </c>
      <c r="I20" s="136">
        <v>44</v>
      </c>
      <c r="J20" s="135">
        <v>28</v>
      </c>
      <c r="K20" s="28"/>
      <c r="L20" s="28"/>
      <c r="M20" s="28"/>
    </row>
    <row r="21" spans="2:13" ht="19.5" customHeight="1" x14ac:dyDescent="0.45">
      <c r="B21" s="132" t="s">
        <v>447</v>
      </c>
      <c r="C21" s="134"/>
      <c r="D21" s="134"/>
      <c r="E21" s="134"/>
      <c r="F21" s="134"/>
      <c r="G21" s="134"/>
      <c r="H21" s="134"/>
      <c r="I21" s="134"/>
      <c r="J21" s="134"/>
      <c r="K21" s="29"/>
      <c r="L21" s="29"/>
      <c r="M21" s="29"/>
    </row>
    <row r="22" spans="2:13" ht="24" customHeight="1" x14ac:dyDescent="0.45">
      <c r="B22" s="137" t="s">
        <v>441</v>
      </c>
      <c r="C22" s="140">
        <v>10</v>
      </c>
      <c r="D22" s="140">
        <v>6</v>
      </c>
      <c r="E22" s="140">
        <v>5</v>
      </c>
      <c r="F22" s="140">
        <v>7</v>
      </c>
      <c r="G22" s="140">
        <v>6</v>
      </c>
      <c r="H22" s="140">
        <v>11</v>
      </c>
      <c r="I22" s="140">
        <v>11</v>
      </c>
      <c r="J22" s="140">
        <v>6</v>
      </c>
      <c r="K22" s="28"/>
      <c r="L22" s="28"/>
      <c r="M22" s="28"/>
    </row>
    <row r="23" spans="2:13" ht="24" customHeight="1" x14ac:dyDescent="0.45">
      <c r="B23" s="133" t="s">
        <v>442</v>
      </c>
      <c r="C23" s="136">
        <v>68</v>
      </c>
      <c r="D23" s="136">
        <v>60</v>
      </c>
      <c r="E23" s="136">
        <v>66</v>
      </c>
      <c r="F23" s="136">
        <v>66</v>
      </c>
      <c r="G23" s="136">
        <v>60</v>
      </c>
      <c r="H23" s="136">
        <v>56</v>
      </c>
      <c r="I23" s="136">
        <v>62</v>
      </c>
      <c r="J23" s="136">
        <v>66</v>
      </c>
      <c r="K23" s="28"/>
      <c r="L23" s="28"/>
      <c r="M23" s="28"/>
    </row>
    <row r="24" spans="2:13" ht="24" customHeight="1" x14ac:dyDescent="0.45">
      <c r="B24" s="142" t="s">
        <v>443</v>
      </c>
      <c r="C24" s="139">
        <v>51</v>
      </c>
      <c r="D24" s="139">
        <v>42</v>
      </c>
      <c r="E24" s="39"/>
      <c r="F24" s="139">
        <v>45</v>
      </c>
      <c r="G24" s="139">
        <v>43</v>
      </c>
      <c r="H24" s="139">
        <v>43</v>
      </c>
      <c r="I24" s="39">
        <v>39</v>
      </c>
      <c r="J24" s="139">
        <v>50</v>
      </c>
      <c r="K24" s="28"/>
      <c r="L24" s="28"/>
      <c r="M24" s="28"/>
    </row>
    <row r="25" spans="2:13" ht="24" customHeight="1" x14ac:dyDescent="0.45">
      <c r="B25" s="137" t="s">
        <v>444</v>
      </c>
      <c r="C25" s="138">
        <v>49</v>
      </c>
      <c r="D25" s="36">
        <v>39</v>
      </c>
      <c r="E25" s="138">
        <v>45</v>
      </c>
      <c r="F25" s="138">
        <v>42</v>
      </c>
      <c r="G25" s="36">
        <v>39</v>
      </c>
      <c r="H25" s="138">
        <v>40</v>
      </c>
      <c r="I25" s="36">
        <v>37</v>
      </c>
      <c r="J25" s="138">
        <v>46</v>
      </c>
      <c r="K25" s="28"/>
      <c r="L25" s="28"/>
      <c r="M25" s="28"/>
    </row>
    <row r="26" spans="2:13" x14ac:dyDescent="0.45">
      <c r="B26" s="143" t="s">
        <v>448</v>
      </c>
    </row>
    <row r="27" spans="2:13" x14ac:dyDescent="0.45">
      <c r="B27" s="143" t="s">
        <v>449</v>
      </c>
    </row>
    <row r="28" spans="2:13" x14ac:dyDescent="0.45">
      <c r="B28" s="143" t="s">
        <v>450</v>
      </c>
    </row>
    <row r="30" spans="2:13" x14ac:dyDescent="0.45">
      <c r="B30" s="332" t="s">
        <v>171</v>
      </c>
      <c r="C30" s="333"/>
      <c r="D30" s="333"/>
      <c r="E30" s="333"/>
      <c r="F30" s="333"/>
      <c r="G30" s="333"/>
      <c r="H30" s="333"/>
      <c r="I30" s="333"/>
      <c r="J30" s="334"/>
    </row>
    <row r="31" spans="2:13" x14ac:dyDescent="0.45">
      <c r="B31" s="335" t="s">
        <v>533</v>
      </c>
      <c r="C31" s="336"/>
      <c r="D31" s="336"/>
      <c r="E31" s="336"/>
      <c r="F31" s="336"/>
      <c r="G31" s="336"/>
      <c r="H31" s="336"/>
      <c r="I31" s="336"/>
      <c r="J31" s="337"/>
    </row>
    <row r="32" spans="2:13" x14ac:dyDescent="0.45">
      <c r="B32" s="338"/>
      <c r="C32" s="336"/>
      <c r="D32" s="336"/>
      <c r="E32" s="336"/>
      <c r="F32" s="336"/>
      <c r="G32" s="336"/>
      <c r="H32" s="336"/>
      <c r="I32" s="336"/>
      <c r="J32" s="337"/>
    </row>
    <row r="33" spans="2:10" x14ac:dyDescent="0.45">
      <c r="B33" s="338"/>
      <c r="C33" s="336"/>
      <c r="D33" s="336"/>
      <c r="E33" s="336"/>
      <c r="F33" s="336"/>
      <c r="G33" s="336"/>
      <c r="H33" s="336"/>
      <c r="I33" s="336"/>
      <c r="J33" s="337"/>
    </row>
    <row r="34" spans="2:10" x14ac:dyDescent="0.45">
      <c r="B34" s="338"/>
      <c r="C34" s="336"/>
      <c r="D34" s="336"/>
      <c r="E34" s="336"/>
      <c r="F34" s="336"/>
      <c r="G34" s="336"/>
      <c r="H34" s="336"/>
      <c r="I34" s="336"/>
      <c r="J34" s="337"/>
    </row>
    <row r="35" spans="2:10" x14ac:dyDescent="0.45">
      <c r="B35" s="338"/>
      <c r="C35" s="336"/>
      <c r="D35" s="336"/>
      <c r="E35" s="336"/>
      <c r="F35" s="336"/>
      <c r="G35" s="336"/>
      <c r="H35" s="336"/>
      <c r="I35" s="336"/>
      <c r="J35" s="337"/>
    </row>
    <row r="36" spans="2:10" x14ac:dyDescent="0.45">
      <c r="B36" s="338"/>
      <c r="C36" s="336"/>
      <c r="D36" s="336"/>
      <c r="E36" s="336"/>
      <c r="F36" s="336"/>
      <c r="G36" s="336"/>
      <c r="H36" s="336"/>
      <c r="I36" s="336"/>
      <c r="J36" s="337"/>
    </row>
    <row r="37" spans="2:10" x14ac:dyDescent="0.45">
      <c r="B37" s="338"/>
      <c r="C37" s="336"/>
      <c r="D37" s="336"/>
      <c r="E37" s="336"/>
      <c r="F37" s="336"/>
      <c r="G37" s="336"/>
      <c r="H37" s="336"/>
      <c r="I37" s="336"/>
      <c r="J37" s="337"/>
    </row>
    <row r="38" spans="2:10" x14ac:dyDescent="0.45">
      <c r="B38" s="338"/>
      <c r="C38" s="336"/>
      <c r="D38" s="336"/>
      <c r="E38" s="336"/>
      <c r="F38" s="336"/>
      <c r="G38" s="336"/>
      <c r="H38" s="336"/>
      <c r="I38" s="336"/>
      <c r="J38" s="337"/>
    </row>
    <row r="39" spans="2:10" x14ac:dyDescent="0.45">
      <c r="B39" s="338"/>
      <c r="C39" s="336"/>
      <c r="D39" s="336"/>
      <c r="E39" s="336"/>
      <c r="F39" s="336"/>
      <c r="G39" s="336"/>
      <c r="H39" s="336"/>
      <c r="I39" s="336"/>
      <c r="J39" s="337"/>
    </row>
    <row r="40" spans="2:10" x14ac:dyDescent="0.45">
      <c r="B40" s="338"/>
      <c r="C40" s="336"/>
      <c r="D40" s="336"/>
      <c r="E40" s="336"/>
      <c r="F40" s="336"/>
      <c r="G40" s="336"/>
      <c r="H40" s="336"/>
      <c r="I40" s="336"/>
      <c r="J40" s="337"/>
    </row>
    <row r="41" spans="2:10" x14ac:dyDescent="0.45">
      <c r="B41" s="338"/>
      <c r="C41" s="336"/>
      <c r="D41" s="336"/>
      <c r="E41" s="336"/>
      <c r="F41" s="336"/>
      <c r="G41" s="336"/>
      <c r="H41" s="336"/>
      <c r="I41" s="336"/>
      <c r="J41" s="337"/>
    </row>
    <row r="42" spans="2:10" x14ac:dyDescent="0.45">
      <c r="B42" s="339"/>
      <c r="C42" s="340"/>
      <c r="D42" s="340"/>
      <c r="E42" s="340"/>
      <c r="F42" s="340"/>
      <c r="G42" s="340"/>
      <c r="H42" s="340"/>
      <c r="I42" s="340"/>
      <c r="J42" s="341"/>
    </row>
  </sheetData>
  <mergeCells count="2">
    <mergeCell ref="B30:J30"/>
    <mergeCell ref="B31:J42"/>
  </mergeCells>
  <hyperlinks>
    <hyperlink ref="M2" location="Dash2Positiv" display="Dashboard &gt;" xr:uid="{5EA18D8C-0601-44B4-8888-94234E6D8159}"/>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49C07-B547-44F1-9B22-AA0866699218}">
  <sheetPr>
    <tabColor theme="4" tint="0.79998168889431442"/>
  </sheetPr>
  <dimension ref="B1:L74"/>
  <sheetViews>
    <sheetView topLeftCell="A15" workbookViewId="0">
      <selection activeCell="B60" sqref="B60:G74"/>
    </sheetView>
  </sheetViews>
  <sheetFormatPr defaultColWidth="9.1796875" defaultRowHeight="16.5" x14ac:dyDescent="0.45"/>
  <cols>
    <col min="1" max="1" width="2.54296875" style="12" customWidth="1"/>
    <col min="2" max="2" width="22.1796875" style="12" customWidth="1"/>
    <col min="3" max="3" width="41.453125" style="12" customWidth="1"/>
    <col min="4" max="11" width="11.7265625" style="12" customWidth="1"/>
    <col min="12" max="12" width="19.453125" style="12" customWidth="1"/>
    <col min="13" max="13" width="13" style="12" customWidth="1"/>
    <col min="14" max="16384" width="9.1796875" style="12"/>
  </cols>
  <sheetData>
    <row r="1" spans="2:12" ht="7.5" customHeight="1" x14ac:dyDescent="0.45"/>
    <row r="2" spans="2:12" ht="29" x14ac:dyDescent="0.75">
      <c r="B2" s="10" t="s">
        <v>451</v>
      </c>
      <c r="C2" s="48"/>
      <c r="D2" s="48"/>
      <c r="E2" s="48"/>
      <c r="F2" s="48"/>
      <c r="G2" s="48"/>
      <c r="H2" s="48"/>
      <c r="I2" s="48"/>
      <c r="J2" s="48"/>
      <c r="K2" s="48"/>
      <c r="L2" s="254" t="s">
        <v>147</v>
      </c>
    </row>
    <row r="3" spans="2:12" ht="4.5" customHeight="1" x14ac:dyDescent="0.45"/>
    <row r="4" spans="2:12" ht="12" customHeight="1" x14ac:dyDescent="0.45"/>
    <row r="5" spans="2:12" ht="20.25" customHeight="1" x14ac:dyDescent="0.45">
      <c r="B5" s="132" t="s">
        <v>452</v>
      </c>
      <c r="C5" s="132"/>
      <c r="D5" s="132"/>
      <c r="E5" s="132"/>
      <c r="F5" s="132"/>
      <c r="G5" s="132"/>
      <c r="H5" s="132"/>
      <c r="I5" s="132"/>
      <c r="J5" s="132"/>
      <c r="K5" s="132"/>
      <c r="L5" s="132"/>
    </row>
    <row r="6" spans="2:12" ht="13.5" customHeight="1" x14ac:dyDescent="0.45"/>
    <row r="7" spans="2:12" x14ac:dyDescent="0.45">
      <c r="B7" s="131" t="s">
        <v>453</v>
      </c>
    </row>
    <row r="8" spans="2:12" x14ac:dyDescent="0.45">
      <c r="B8" s="50" t="s">
        <v>34</v>
      </c>
      <c r="C8" s="50"/>
      <c r="D8" s="152">
        <v>44652</v>
      </c>
      <c r="E8" s="152">
        <v>44682</v>
      </c>
      <c r="F8" s="152">
        <v>44713</v>
      </c>
      <c r="G8" s="152">
        <v>44743</v>
      </c>
      <c r="H8" s="152">
        <v>44774</v>
      </c>
      <c r="I8" s="152">
        <v>44805</v>
      </c>
      <c r="J8" s="152">
        <v>44835</v>
      </c>
      <c r="K8" s="152">
        <v>44866</v>
      </c>
      <c r="L8" s="134" t="s">
        <v>382</v>
      </c>
    </row>
    <row r="9" spans="2:12" ht="26.25" customHeight="1" x14ac:dyDescent="0.45">
      <c r="B9" s="353" t="s">
        <v>38</v>
      </c>
      <c r="C9" s="32" t="s">
        <v>35</v>
      </c>
      <c r="D9" s="28">
        <v>50</v>
      </c>
      <c r="E9" s="28">
        <v>71</v>
      </c>
      <c r="F9" s="28">
        <v>69</v>
      </c>
      <c r="G9" s="28">
        <v>88</v>
      </c>
      <c r="H9" s="28">
        <v>85</v>
      </c>
      <c r="I9" s="28">
        <v>95</v>
      </c>
      <c r="J9" s="28">
        <v>95</v>
      </c>
      <c r="K9" s="28">
        <v>101</v>
      </c>
    </row>
    <row r="10" spans="2:12" ht="26.25" customHeight="1" x14ac:dyDescent="0.45">
      <c r="B10" s="347"/>
      <c r="C10" s="35" t="s">
        <v>36</v>
      </c>
      <c r="D10" s="36">
        <v>13.4</v>
      </c>
      <c r="E10" s="36">
        <v>10.6</v>
      </c>
      <c r="F10" s="36">
        <v>10.6</v>
      </c>
      <c r="G10" s="36">
        <v>10.9</v>
      </c>
      <c r="H10" s="36">
        <v>13.3</v>
      </c>
      <c r="I10" s="36">
        <v>14.5</v>
      </c>
      <c r="J10" s="36">
        <v>15.2</v>
      </c>
      <c r="K10" s="36">
        <v>15.3</v>
      </c>
    </row>
    <row r="11" spans="2:12" ht="26.25" customHeight="1" x14ac:dyDescent="0.45">
      <c r="B11" s="353" t="s">
        <v>40</v>
      </c>
      <c r="C11" s="32" t="s">
        <v>35</v>
      </c>
      <c r="D11" s="28">
        <v>33</v>
      </c>
      <c r="E11" s="28">
        <v>38</v>
      </c>
      <c r="F11" s="28">
        <v>46</v>
      </c>
      <c r="G11" s="28">
        <v>56</v>
      </c>
      <c r="H11" s="28">
        <v>57</v>
      </c>
      <c r="I11" s="28">
        <v>56</v>
      </c>
      <c r="J11" s="28">
        <v>60</v>
      </c>
      <c r="K11" s="28">
        <v>71</v>
      </c>
    </row>
    <row r="12" spans="2:12" ht="26.25" customHeight="1" x14ac:dyDescent="0.45">
      <c r="B12" s="343"/>
      <c r="C12" s="32" t="s">
        <v>36</v>
      </c>
      <c r="D12" s="28">
        <v>24.8</v>
      </c>
      <c r="E12" s="28">
        <v>16.2</v>
      </c>
      <c r="F12" s="28">
        <v>13.6</v>
      </c>
      <c r="G12" s="28">
        <v>11.4</v>
      </c>
      <c r="H12" s="28">
        <v>14.4</v>
      </c>
      <c r="I12" s="28">
        <v>14.1</v>
      </c>
      <c r="J12" s="28">
        <v>14.6</v>
      </c>
      <c r="K12" s="28">
        <v>20.6</v>
      </c>
    </row>
    <row r="13" spans="2:12" ht="26.25" customHeight="1" x14ac:dyDescent="0.45">
      <c r="B13" s="354" t="s">
        <v>41</v>
      </c>
      <c r="C13" s="177" t="s">
        <v>35</v>
      </c>
      <c r="D13" s="146">
        <v>9</v>
      </c>
      <c r="E13" s="146">
        <v>13</v>
      </c>
      <c r="F13" s="146">
        <v>11</v>
      </c>
      <c r="G13" s="146">
        <v>12</v>
      </c>
      <c r="H13" s="146">
        <v>12</v>
      </c>
      <c r="I13" s="146">
        <v>15</v>
      </c>
      <c r="J13" s="146">
        <v>14</v>
      </c>
      <c r="K13" s="146">
        <v>14</v>
      </c>
    </row>
    <row r="14" spans="2:12" ht="26.25" customHeight="1" x14ac:dyDescent="0.45">
      <c r="B14" s="347"/>
      <c r="C14" s="35" t="s">
        <v>36</v>
      </c>
      <c r="D14" s="36">
        <v>18.3</v>
      </c>
      <c r="E14" s="36">
        <v>15.4</v>
      </c>
      <c r="F14" s="36">
        <v>17.399999999999999</v>
      </c>
      <c r="G14" s="36">
        <v>12</v>
      </c>
      <c r="H14" s="36">
        <v>18.2</v>
      </c>
      <c r="I14" s="36">
        <v>18.7</v>
      </c>
      <c r="J14" s="36">
        <v>18.2</v>
      </c>
      <c r="K14" s="36">
        <v>20.6</v>
      </c>
    </row>
    <row r="15" spans="2:12" ht="26.25" customHeight="1" x14ac:dyDescent="0.45">
      <c r="B15" s="353" t="s">
        <v>43</v>
      </c>
      <c r="C15" s="32" t="s">
        <v>35</v>
      </c>
      <c r="D15" s="28">
        <v>76</v>
      </c>
      <c r="E15" s="28">
        <v>77</v>
      </c>
      <c r="F15" s="28">
        <v>95</v>
      </c>
      <c r="G15" s="28">
        <v>129</v>
      </c>
      <c r="H15" s="28">
        <v>156</v>
      </c>
      <c r="I15" s="28">
        <v>187</v>
      </c>
      <c r="J15" s="28">
        <v>211</v>
      </c>
      <c r="K15" s="28">
        <v>212</v>
      </c>
    </row>
    <row r="16" spans="2:12" ht="26.25" customHeight="1" x14ac:dyDescent="0.45">
      <c r="B16" s="347"/>
      <c r="C16" s="35" t="s">
        <v>36</v>
      </c>
      <c r="D16" s="36">
        <v>15.4</v>
      </c>
      <c r="E16" s="36">
        <v>18.3</v>
      </c>
      <c r="F16" s="36">
        <v>17.3</v>
      </c>
      <c r="G16" s="36">
        <v>17.2</v>
      </c>
      <c r="H16" s="36">
        <v>17.7</v>
      </c>
      <c r="I16" s="36">
        <v>18.399999999999999</v>
      </c>
      <c r="J16" s="36">
        <v>20.6</v>
      </c>
      <c r="K16" s="36">
        <v>23.6</v>
      </c>
    </row>
    <row r="17" spans="2:11" ht="26.25" customHeight="1" x14ac:dyDescent="0.45">
      <c r="B17" s="354" t="s">
        <v>44</v>
      </c>
      <c r="C17" s="32" t="s">
        <v>35</v>
      </c>
      <c r="D17" s="28">
        <f>SUM(D9+D11+D13+D15)</f>
        <v>168</v>
      </c>
      <c r="E17" s="28">
        <f t="shared" ref="E17:J17" si="0">SUM(E9+E11+E13+E15)</f>
        <v>199</v>
      </c>
      <c r="F17" s="28">
        <f t="shared" si="0"/>
        <v>221</v>
      </c>
      <c r="G17" s="28">
        <f t="shared" si="0"/>
        <v>285</v>
      </c>
      <c r="H17" s="28">
        <f t="shared" si="0"/>
        <v>310</v>
      </c>
      <c r="I17" s="28">
        <f t="shared" si="0"/>
        <v>353</v>
      </c>
      <c r="J17" s="28">
        <f t="shared" si="0"/>
        <v>380</v>
      </c>
      <c r="K17" s="28">
        <f>SUM(K9+K11+K13+K15)</f>
        <v>398</v>
      </c>
    </row>
    <row r="18" spans="2:11" ht="26.25" customHeight="1" x14ac:dyDescent="0.45">
      <c r="B18" s="347"/>
      <c r="C18" s="35" t="s">
        <v>36</v>
      </c>
      <c r="D18" s="36">
        <v>16.8</v>
      </c>
      <c r="E18" s="36">
        <v>15</v>
      </c>
      <c r="F18" s="36">
        <v>14.4</v>
      </c>
      <c r="G18" s="36">
        <v>14.1</v>
      </c>
      <c r="H18" s="36">
        <v>15.9</v>
      </c>
      <c r="I18" s="36">
        <v>16.7</v>
      </c>
      <c r="J18" s="36">
        <v>18.2</v>
      </c>
      <c r="K18" s="36">
        <v>19.7</v>
      </c>
    </row>
    <row r="33" spans="2:12" x14ac:dyDescent="0.45">
      <c r="B33" s="132" t="s">
        <v>33</v>
      </c>
      <c r="C33" s="49"/>
      <c r="D33" s="49"/>
      <c r="E33" s="49"/>
      <c r="F33" s="49"/>
      <c r="G33" s="49"/>
      <c r="H33" s="49"/>
      <c r="I33" s="49"/>
      <c r="J33" s="49"/>
      <c r="K33" s="49"/>
      <c r="L33" s="49"/>
    </row>
    <row r="35" spans="2:12" x14ac:dyDescent="0.45">
      <c r="B35" s="131" t="s">
        <v>454</v>
      </c>
    </row>
    <row r="36" spans="2:12" x14ac:dyDescent="0.45">
      <c r="B36" s="50" t="s">
        <v>455</v>
      </c>
      <c r="C36" s="49"/>
      <c r="D36" s="49"/>
      <c r="E36" s="152" t="s">
        <v>456</v>
      </c>
      <c r="F36" s="152" t="s">
        <v>457</v>
      </c>
      <c r="G36" s="152" t="s">
        <v>37</v>
      </c>
      <c r="H36" s="49"/>
      <c r="I36" s="49"/>
      <c r="J36" s="49"/>
      <c r="K36" s="49"/>
      <c r="L36" s="49"/>
    </row>
    <row r="37" spans="2:12" ht="30" customHeight="1" x14ac:dyDescent="0.45">
      <c r="B37" s="342" t="s">
        <v>39</v>
      </c>
      <c r="C37" s="343"/>
      <c r="D37" s="343"/>
      <c r="E37" s="28">
        <v>225</v>
      </c>
      <c r="F37" s="28">
        <v>250</v>
      </c>
      <c r="G37" s="28">
        <v>230</v>
      </c>
    </row>
    <row r="38" spans="2:12" ht="30" customHeight="1" x14ac:dyDescent="0.45">
      <c r="B38" s="344" t="s">
        <v>42</v>
      </c>
      <c r="C38" s="345"/>
      <c r="D38" s="345"/>
      <c r="E38" s="39">
        <v>225</v>
      </c>
      <c r="F38" s="39">
        <v>265</v>
      </c>
      <c r="G38" s="39">
        <v>220</v>
      </c>
    </row>
    <row r="39" spans="2:12" ht="30" customHeight="1" x14ac:dyDescent="0.45">
      <c r="B39" s="342" t="s">
        <v>45</v>
      </c>
      <c r="C39" s="343"/>
      <c r="D39" s="343"/>
      <c r="E39" s="28">
        <v>2595</v>
      </c>
      <c r="F39" s="28">
        <v>2635</v>
      </c>
      <c r="G39" s="28">
        <v>2605</v>
      </c>
    </row>
    <row r="40" spans="2:12" ht="39.75" customHeight="1" x14ac:dyDescent="0.45">
      <c r="B40" s="344" t="s">
        <v>458</v>
      </c>
      <c r="C40" s="345"/>
      <c r="D40" s="345"/>
      <c r="E40" s="39">
        <v>235</v>
      </c>
      <c r="F40" s="39">
        <v>340</v>
      </c>
      <c r="G40" s="39"/>
    </row>
    <row r="41" spans="2:12" ht="39" customHeight="1" x14ac:dyDescent="0.45">
      <c r="B41" s="342" t="s">
        <v>459</v>
      </c>
      <c r="C41" s="343"/>
      <c r="D41" s="343"/>
      <c r="E41" s="28">
        <v>150</v>
      </c>
      <c r="F41" s="28">
        <v>170</v>
      </c>
      <c r="G41" s="28">
        <v>150</v>
      </c>
    </row>
    <row r="42" spans="2:12" ht="32.25" customHeight="1" x14ac:dyDescent="0.45">
      <c r="B42" s="344" t="s">
        <v>460</v>
      </c>
      <c r="C42" s="345"/>
      <c r="D42" s="345"/>
      <c r="E42" s="39">
        <v>2080</v>
      </c>
      <c r="F42" s="39">
        <v>2150</v>
      </c>
      <c r="G42" s="39">
        <v>2140</v>
      </c>
    </row>
    <row r="43" spans="2:12" ht="44.25" customHeight="1" x14ac:dyDescent="0.45">
      <c r="B43" s="346" t="s">
        <v>461</v>
      </c>
      <c r="C43" s="347"/>
      <c r="D43" s="347"/>
      <c r="E43" s="36">
        <v>1595</v>
      </c>
      <c r="F43" s="36">
        <v>1685</v>
      </c>
      <c r="G43" s="36">
        <v>1755</v>
      </c>
    </row>
    <row r="44" spans="2:12" ht="49.5" customHeight="1" x14ac:dyDescent="0.45">
      <c r="B44" s="342" t="s">
        <v>462</v>
      </c>
      <c r="C44" s="343"/>
      <c r="D44" s="343"/>
      <c r="E44" s="28">
        <v>60</v>
      </c>
      <c r="F44" s="28">
        <v>85</v>
      </c>
      <c r="G44" s="28">
        <v>85</v>
      </c>
    </row>
    <row r="45" spans="2:12" ht="35.25" customHeight="1" x14ac:dyDescent="0.45">
      <c r="B45" s="344" t="s">
        <v>463</v>
      </c>
      <c r="C45" s="345"/>
      <c r="D45" s="345"/>
      <c r="E45" s="39">
        <v>735</v>
      </c>
      <c r="F45" s="39">
        <v>765</v>
      </c>
      <c r="G45" s="39">
        <v>785</v>
      </c>
    </row>
    <row r="46" spans="2:12" ht="51.75" customHeight="1" x14ac:dyDescent="0.45">
      <c r="B46" s="346" t="s">
        <v>464</v>
      </c>
      <c r="C46" s="347"/>
      <c r="D46" s="347"/>
      <c r="E46" s="36"/>
      <c r="F46" s="36">
        <v>8</v>
      </c>
      <c r="G46" s="36">
        <v>10</v>
      </c>
    </row>
    <row r="58" spans="2:8" x14ac:dyDescent="0.45">
      <c r="B58" s="155"/>
    </row>
    <row r="59" spans="2:8" x14ac:dyDescent="0.45">
      <c r="B59" s="348" t="s">
        <v>171</v>
      </c>
      <c r="C59" s="349"/>
      <c r="D59" s="349"/>
      <c r="E59" s="349"/>
      <c r="F59" s="349"/>
      <c r="G59" s="349"/>
      <c r="H59" s="144"/>
    </row>
    <row r="60" spans="2:8" x14ac:dyDescent="0.45">
      <c r="B60" s="350" t="s">
        <v>524</v>
      </c>
      <c r="C60" s="351"/>
      <c r="D60" s="351"/>
      <c r="E60" s="351"/>
      <c r="F60" s="351"/>
      <c r="G60" s="352"/>
    </row>
    <row r="61" spans="2:8" x14ac:dyDescent="0.45">
      <c r="B61" s="338"/>
      <c r="C61" s="336"/>
      <c r="D61" s="336"/>
      <c r="E61" s="336"/>
      <c r="F61" s="336"/>
      <c r="G61" s="337"/>
    </row>
    <row r="62" spans="2:8" x14ac:dyDescent="0.45">
      <c r="B62" s="338"/>
      <c r="C62" s="336"/>
      <c r="D62" s="336"/>
      <c r="E62" s="336"/>
      <c r="F62" s="336"/>
      <c r="G62" s="337"/>
    </row>
    <row r="63" spans="2:8" x14ac:dyDescent="0.45">
      <c r="B63" s="338"/>
      <c r="C63" s="336"/>
      <c r="D63" s="336"/>
      <c r="E63" s="336"/>
      <c r="F63" s="336"/>
      <c r="G63" s="337"/>
    </row>
    <row r="64" spans="2:8" x14ac:dyDescent="0.45">
      <c r="B64" s="338"/>
      <c r="C64" s="336"/>
      <c r="D64" s="336"/>
      <c r="E64" s="336"/>
      <c r="F64" s="336"/>
      <c r="G64" s="337"/>
    </row>
    <row r="65" spans="2:7" x14ac:dyDescent="0.45">
      <c r="B65" s="338"/>
      <c r="C65" s="336"/>
      <c r="D65" s="336"/>
      <c r="E65" s="336"/>
      <c r="F65" s="336"/>
      <c r="G65" s="337"/>
    </row>
    <row r="66" spans="2:7" x14ac:dyDescent="0.45">
      <c r="B66" s="338"/>
      <c r="C66" s="336"/>
      <c r="D66" s="336"/>
      <c r="E66" s="336"/>
      <c r="F66" s="336"/>
      <c r="G66" s="337"/>
    </row>
    <row r="67" spans="2:7" x14ac:dyDescent="0.45">
      <c r="B67" s="338"/>
      <c r="C67" s="336"/>
      <c r="D67" s="336"/>
      <c r="E67" s="336"/>
      <c r="F67" s="336"/>
      <c r="G67" s="337"/>
    </row>
    <row r="68" spans="2:7" x14ac:dyDescent="0.45">
      <c r="B68" s="338"/>
      <c r="C68" s="336"/>
      <c r="D68" s="336"/>
      <c r="E68" s="336"/>
      <c r="F68" s="336"/>
      <c r="G68" s="337"/>
    </row>
    <row r="69" spans="2:7" x14ac:dyDescent="0.45">
      <c r="B69" s="338"/>
      <c r="C69" s="336"/>
      <c r="D69" s="336"/>
      <c r="E69" s="336"/>
      <c r="F69" s="336"/>
      <c r="G69" s="337"/>
    </row>
    <row r="70" spans="2:7" x14ac:dyDescent="0.45">
      <c r="B70" s="338"/>
      <c r="C70" s="336"/>
      <c r="D70" s="336"/>
      <c r="E70" s="336"/>
      <c r="F70" s="336"/>
      <c r="G70" s="337"/>
    </row>
    <row r="71" spans="2:7" x14ac:dyDescent="0.45">
      <c r="B71" s="338"/>
      <c r="C71" s="336"/>
      <c r="D71" s="336"/>
      <c r="E71" s="336"/>
      <c r="F71" s="336"/>
      <c r="G71" s="337"/>
    </row>
    <row r="72" spans="2:7" x14ac:dyDescent="0.45">
      <c r="B72" s="338"/>
      <c r="C72" s="336"/>
      <c r="D72" s="336"/>
      <c r="E72" s="336"/>
      <c r="F72" s="336"/>
      <c r="G72" s="337"/>
    </row>
    <row r="73" spans="2:7" x14ac:dyDescent="0.45">
      <c r="B73" s="338"/>
      <c r="C73" s="336"/>
      <c r="D73" s="336"/>
      <c r="E73" s="336"/>
      <c r="F73" s="336"/>
      <c r="G73" s="337"/>
    </row>
    <row r="74" spans="2:7" x14ac:dyDescent="0.45">
      <c r="B74" s="339"/>
      <c r="C74" s="340"/>
      <c r="D74" s="340"/>
      <c r="E74" s="340"/>
      <c r="F74" s="340"/>
      <c r="G74" s="341"/>
    </row>
  </sheetData>
  <mergeCells count="17">
    <mergeCell ref="B42:D42"/>
    <mergeCell ref="B43:D43"/>
    <mergeCell ref="B9:B10"/>
    <mergeCell ref="B11:B12"/>
    <mergeCell ref="B13:B14"/>
    <mergeCell ref="B15:B16"/>
    <mergeCell ref="B17:B18"/>
    <mergeCell ref="B37:D37"/>
    <mergeCell ref="B38:D38"/>
    <mergeCell ref="B39:D39"/>
    <mergeCell ref="B40:D40"/>
    <mergeCell ref="B41:D41"/>
    <mergeCell ref="B44:D44"/>
    <mergeCell ref="B45:D45"/>
    <mergeCell ref="B46:D46"/>
    <mergeCell ref="B59:G59"/>
    <mergeCell ref="B60:G74"/>
  </mergeCells>
  <hyperlinks>
    <hyperlink ref="L2" location="Dash2Acc2Assm" display="Dashboard &gt;" xr:uid="{8A03117D-1698-4E1B-985B-6A61DE1DED06}"/>
  </hyperlinks>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displayEmptyCellsAs="gap" high="1" low="1" xr2:uid="{DAFB96F5-8282-4EB2-B324-EFCA043D843B}">
          <x14:colorSeries rgb="FF376092"/>
          <x14:colorNegative rgb="FFD00000"/>
          <x14:colorAxis rgb="FF000000"/>
          <x14:colorMarkers rgb="FFD00000"/>
          <x14:colorFirst rgb="FFD00000"/>
          <x14:colorLast rgb="FFD00000"/>
          <x14:colorHigh rgb="FFFF0000"/>
          <x14:colorLow rgb="FF00B050"/>
          <x14:sparklines>
            <x14:sparkline>
              <xm:f>'12 Access to Assessment'!D9:K9</xm:f>
              <xm:sqref>L9</xm:sqref>
            </x14:sparkline>
          </x14:sparklines>
        </x14:sparklineGroup>
        <x14:sparklineGroup displayEmptyCellsAs="gap" high="1" low="1" xr2:uid="{296A97D9-B130-453B-809C-68B2891BAE5D}">
          <x14:colorSeries rgb="FF376092"/>
          <x14:colorNegative rgb="FFD00000"/>
          <x14:colorAxis rgb="FF000000"/>
          <x14:colorMarkers rgb="FFD00000"/>
          <x14:colorFirst rgb="FFD00000"/>
          <x14:colorLast rgb="FFD00000"/>
          <x14:colorHigh rgb="FFFF0000"/>
          <x14:colorLow rgb="FF00B050"/>
          <x14:sparklines>
            <x14:sparkline>
              <xm:f>'12 Access to Assessment'!D11:K11</xm:f>
              <xm:sqref>L11</xm:sqref>
            </x14:sparkline>
          </x14:sparklines>
        </x14:sparklineGroup>
        <x14:sparklineGroup displayEmptyCellsAs="gap" high="1" low="1" xr2:uid="{5A689190-DFE6-4891-8966-0EA72905C3AD}">
          <x14:colorSeries rgb="FF376092"/>
          <x14:colorNegative rgb="FFD00000"/>
          <x14:colorAxis rgb="FF000000"/>
          <x14:colorMarkers rgb="FFD00000"/>
          <x14:colorFirst rgb="FFD00000"/>
          <x14:colorLast rgb="FFD00000"/>
          <x14:colorHigh rgb="FFFF0000"/>
          <x14:colorLow rgb="FF00B050"/>
          <x14:sparklines>
            <x14:sparkline>
              <xm:f>'12 Access to Assessment'!D13:K13</xm:f>
              <xm:sqref>L13</xm:sqref>
            </x14:sparkline>
          </x14:sparklines>
        </x14:sparklineGroup>
        <x14:sparklineGroup displayEmptyCellsAs="gap" high="1" low="1" xr2:uid="{4323F4FD-2832-4593-82BB-598A0A788E22}">
          <x14:colorSeries rgb="FF376092"/>
          <x14:colorNegative rgb="FFD00000"/>
          <x14:colorAxis rgb="FF000000"/>
          <x14:colorMarkers rgb="FFD00000"/>
          <x14:colorFirst rgb="FFD00000"/>
          <x14:colorLast rgb="FFD00000"/>
          <x14:colorHigh rgb="FFFF0000"/>
          <x14:colorLow rgb="FF00B050"/>
          <x14:sparklines>
            <x14:sparkline>
              <xm:f>'12 Access to Assessment'!D15:K15</xm:f>
              <xm:sqref>L15</xm:sqref>
            </x14:sparkline>
          </x14:sparklines>
        </x14:sparklineGroup>
        <x14:sparklineGroup displayEmptyCellsAs="gap" high="1" low="1" xr2:uid="{0AEFF652-3701-45B0-87F3-0817F4C7F563}">
          <x14:colorSeries rgb="FF376092"/>
          <x14:colorNegative rgb="FFD00000"/>
          <x14:colorAxis rgb="FF000000"/>
          <x14:colorMarkers rgb="FFD00000"/>
          <x14:colorFirst rgb="FFD00000"/>
          <x14:colorLast rgb="FFD00000"/>
          <x14:colorHigh rgb="FFFF0000"/>
          <x14:colorLow rgb="FF00B050"/>
          <x14:sparklines>
            <x14:sparkline>
              <xm:f>'12 Access to Assessment'!D17:K17</xm:f>
              <xm:sqref>L17</xm:sqref>
            </x14:sparkline>
          </x14:sparklines>
        </x14:sparklineGroup>
        <x14:sparklineGroup displayEmptyCellsAs="gap" high="1" low="1" xr2:uid="{B4F5B6A3-C5F0-4018-B57A-B3DDDF611C8C}">
          <x14:colorSeries rgb="FF376092"/>
          <x14:colorNegative rgb="FFD00000"/>
          <x14:colorAxis rgb="FF000000"/>
          <x14:colorMarkers rgb="FFD00000"/>
          <x14:colorFirst rgb="FFD00000"/>
          <x14:colorLast rgb="FFD00000"/>
          <x14:colorHigh rgb="FFFF0000"/>
          <x14:colorLow rgb="FF00B050"/>
          <x14:sparklines>
            <x14:sparkline>
              <xm:f>'12 Access to Assessment'!D18:K18</xm:f>
              <xm:sqref>L18</xm:sqref>
            </x14:sparkline>
          </x14:sparklines>
        </x14:sparklineGroup>
        <x14:sparklineGroup displayEmptyCellsAs="gap" high="1" low="1" xr2:uid="{7DF5AE78-B4E3-48B3-B941-C7140D1A33BF}">
          <x14:colorSeries rgb="FF376092"/>
          <x14:colorNegative rgb="FFD00000"/>
          <x14:colorAxis rgb="FF000000"/>
          <x14:colorMarkers rgb="FFD00000"/>
          <x14:colorFirst rgb="FFD00000"/>
          <x14:colorLast rgb="FFD00000"/>
          <x14:colorHigh rgb="FFFF0000"/>
          <x14:colorLow rgb="FF00B050"/>
          <x14:sparklines>
            <x14:sparkline>
              <xm:f>'12 Access to Assessment'!D16:K16</xm:f>
              <xm:sqref>L16</xm:sqref>
            </x14:sparkline>
          </x14:sparklines>
        </x14:sparklineGroup>
        <x14:sparklineGroup displayEmptyCellsAs="gap" high="1" low="1" xr2:uid="{94CD53D0-2BEA-4452-A89E-EC5CFC62ECD4}">
          <x14:colorSeries rgb="FF376092"/>
          <x14:colorNegative rgb="FFD00000"/>
          <x14:colorAxis rgb="FF000000"/>
          <x14:colorMarkers rgb="FFD00000"/>
          <x14:colorFirst rgb="FFD00000"/>
          <x14:colorLast rgb="FFD00000"/>
          <x14:colorHigh rgb="FFFF0000"/>
          <x14:colorLow rgb="FF00B050"/>
          <x14:sparklines>
            <x14:sparkline>
              <xm:f>'12 Access to Assessment'!D14:K14</xm:f>
              <xm:sqref>L14</xm:sqref>
            </x14:sparkline>
          </x14:sparklines>
        </x14:sparklineGroup>
        <x14:sparklineGroup displayEmptyCellsAs="gap" high="1" low="1" xr2:uid="{8D0AA83A-0D9E-4975-8646-93C58F264C1E}">
          <x14:colorSeries rgb="FF376092"/>
          <x14:colorNegative rgb="FFD00000"/>
          <x14:colorAxis rgb="FF000000"/>
          <x14:colorMarkers rgb="FFD00000"/>
          <x14:colorFirst rgb="FFD00000"/>
          <x14:colorLast rgb="FFD00000"/>
          <x14:colorHigh rgb="FFFF0000"/>
          <x14:colorLow rgb="FF00B050"/>
          <x14:sparklines>
            <x14:sparkline>
              <xm:f>'12 Access to Assessment'!D12:K12</xm:f>
              <xm:sqref>L12</xm:sqref>
            </x14:sparkline>
          </x14:sparklines>
        </x14:sparklineGroup>
        <x14:sparklineGroup displayEmptyCellsAs="gap" high="1" low="1" xr2:uid="{B51F1771-31CF-49CD-85CB-4BC17F06AF7E}">
          <x14:colorSeries rgb="FF376092"/>
          <x14:colorNegative rgb="FFD00000"/>
          <x14:colorAxis rgb="FF000000"/>
          <x14:colorMarkers rgb="FFD00000"/>
          <x14:colorFirst rgb="FFD00000"/>
          <x14:colorLast rgb="FFD00000"/>
          <x14:colorHigh rgb="FFFF0000"/>
          <x14:colorLow rgb="FF00B050"/>
          <x14:sparklines>
            <x14:sparkline>
              <xm:f>'12 Access to Assessment'!D10:K10</xm:f>
              <xm:sqref>L10</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9CE09-C389-4D3C-A51C-20E2D4B1444B}">
  <sheetPr>
    <tabColor theme="4" tint="0.79998168889431442"/>
  </sheetPr>
  <dimension ref="B1:K42"/>
  <sheetViews>
    <sheetView topLeftCell="A18" workbookViewId="0">
      <selection activeCell="B32" sqref="B32:G42"/>
    </sheetView>
  </sheetViews>
  <sheetFormatPr defaultColWidth="9.1796875" defaultRowHeight="16.5" x14ac:dyDescent="0.45"/>
  <cols>
    <col min="1" max="1" width="1.7265625" style="12" customWidth="1"/>
    <col min="2" max="2" width="56.7265625" style="12" customWidth="1"/>
    <col min="3" max="10" width="11.453125" style="12" customWidth="1"/>
    <col min="11" max="11" width="21.26953125" style="12" customWidth="1"/>
    <col min="12" max="16384" width="9.1796875" style="12"/>
  </cols>
  <sheetData>
    <row r="1" spans="2:11" ht="4.5" customHeight="1" x14ac:dyDescent="0.45"/>
    <row r="2" spans="2:11" ht="29" x14ac:dyDescent="0.75">
      <c r="B2" s="10" t="s">
        <v>465</v>
      </c>
      <c r="C2" s="48"/>
      <c r="D2" s="48"/>
      <c r="E2" s="48"/>
      <c r="F2" s="48"/>
      <c r="G2" s="48"/>
      <c r="H2" s="48"/>
      <c r="I2" s="48"/>
      <c r="J2" s="48"/>
      <c r="K2" s="254" t="s">
        <v>147</v>
      </c>
    </row>
    <row r="3" spans="2:11" ht="9" customHeight="1" x14ac:dyDescent="0.75">
      <c r="B3" s="130"/>
    </row>
    <row r="4" spans="2:11" ht="29" x14ac:dyDescent="0.75">
      <c r="B4" s="130"/>
    </row>
    <row r="5" spans="2:11" x14ac:dyDescent="0.45">
      <c r="B5" s="50" t="s">
        <v>466</v>
      </c>
      <c r="C5" s="49"/>
      <c r="D5" s="49"/>
      <c r="E5" s="49"/>
      <c r="F5" s="49"/>
      <c r="G5" s="49"/>
      <c r="H5" s="49"/>
      <c r="I5" s="49"/>
      <c r="J5" s="49"/>
      <c r="K5" s="49"/>
    </row>
    <row r="7" spans="2:11" ht="24" customHeight="1" x14ac:dyDescent="0.45">
      <c r="B7" s="50" t="s">
        <v>467</v>
      </c>
      <c r="C7" s="152">
        <v>44652</v>
      </c>
      <c r="D7" s="152">
        <v>44682</v>
      </c>
      <c r="E7" s="152">
        <v>44713</v>
      </c>
      <c r="F7" s="152">
        <v>44743</v>
      </c>
      <c r="G7" s="152">
        <v>44774</v>
      </c>
      <c r="H7" s="152">
        <v>44805</v>
      </c>
      <c r="I7" s="152">
        <v>44835</v>
      </c>
      <c r="J7" s="134" t="s">
        <v>44</v>
      </c>
      <c r="K7" s="134" t="s">
        <v>382</v>
      </c>
    </row>
    <row r="8" spans="2:11" ht="29.25" customHeight="1" x14ac:dyDescent="0.45">
      <c r="B8" s="151" t="s">
        <v>468</v>
      </c>
      <c r="C8" s="146">
        <v>14</v>
      </c>
      <c r="D8" s="146">
        <v>18</v>
      </c>
      <c r="E8" s="146">
        <v>14</v>
      </c>
      <c r="F8" s="146">
        <v>10</v>
      </c>
      <c r="G8" s="146">
        <v>11</v>
      </c>
      <c r="H8" s="146">
        <v>10</v>
      </c>
      <c r="I8" s="146">
        <v>22</v>
      </c>
      <c r="J8" s="43">
        <f>SUM(C8:I8)</f>
        <v>99</v>
      </c>
      <c r="K8" s="151"/>
    </row>
    <row r="9" spans="2:11" ht="29.25" customHeight="1" x14ac:dyDescent="0.45">
      <c r="B9" s="142" t="s">
        <v>469</v>
      </c>
      <c r="C9" s="39">
        <v>53</v>
      </c>
      <c r="D9" s="39">
        <v>72</v>
      </c>
      <c r="E9" s="39">
        <v>80</v>
      </c>
      <c r="F9" s="39">
        <v>85</v>
      </c>
      <c r="G9" s="39">
        <v>65</v>
      </c>
      <c r="H9" s="39">
        <v>77</v>
      </c>
      <c r="I9" s="39">
        <v>73</v>
      </c>
      <c r="J9" s="37">
        <f>SUM(C9:I9)</f>
        <v>505</v>
      </c>
      <c r="K9" s="142"/>
    </row>
    <row r="10" spans="2:11" ht="29.25" customHeight="1" x14ac:dyDescent="0.45">
      <c r="B10" s="137" t="s">
        <v>470</v>
      </c>
      <c r="C10" s="149">
        <v>0.26415094339622641</v>
      </c>
      <c r="D10" s="149">
        <v>0.25</v>
      </c>
      <c r="E10" s="149">
        <v>0.17499999999999999</v>
      </c>
      <c r="F10" s="149">
        <v>0.11764705882352941</v>
      </c>
      <c r="G10" s="149">
        <v>0.16923076923076924</v>
      </c>
      <c r="H10" s="149">
        <v>0.12987012987012986</v>
      </c>
      <c r="I10" s="140">
        <v>30.14</v>
      </c>
      <c r="J10" s="147">
        <f>J8/J9</f>
        <v>0.19603960396039605</v>
      </c>
      <c r="K10" s="137"/>
    </row>
    <row r="11" spans="2:11" ht="24" customHeight="1" x14ac:dyDescent="0.45">
      <c r="J11" s="131"/>
    </row>
    <row r="12" spans="2:11" ht="24" customHeight="1" x14ac:dyDescent="0.45">
      <c r="B12" s="50" t="s">
        <v>471</v>
      </c>
      <c r="C12" s="152">
        <v>44652</v>
      </c>
      <c r="D12" s="152">
        <v>44682</v>
      </c>
      <c r="E12" s="152">
        <v>44713</v>
      </c>
      <c r="F12" s="152">
        <v>44743</v>
      </c>
      <c r="G12" s="152">
        <v>44774</v>
      </c>
      <c r="H12" s="152">
        <v>44805</v>
      </c>
      <c r="I12" s="152">
        <v>44835</v>
      </c>
      <c r="J12" s="134" t="s">
        <v>44</v>
      </c>
      <c r="K12" s="134" t="s">
        <v>382</v>
      </c>
    </row>
    <row r="13" spans="2:11" ht="29.25" customHeight="1" x14ac:dyDescent="0.45">
      <c r="B13" s="142" t="s">
        <v>468</v>
      </c>
      <c r="C13" s="39">
        <v>225</v>
      </c>
      <c r="D13" s="39">
        <v>264</v>
      </c>
      <c r="E13" s="39">
        <v>227</v>
      </c>
      <c r="F13" s="39">
        <v>314</v>
      </c>
      <c r="G13" s="39">
        <v>217</v>
      </c>
      <c r="H13" s="39">
        <v>235</v>
      </c>
      <c r="I13" s="39">
        <v>243</v>
      </c>
      <c r="J13" s="43">
        <f>SUM(C13:I13)</f>
        <v>1725</v>
      </c>
      <c r="K13" s="142"/>
    </row>
    <row r="14" spans="2:11" ht="29.25" customHeight="1" x14ac:dyDescent="0.45">
      <c r="B14" s="142" t="s">
        <v>469</v>
      </c>
      <c r="C14" s="39">
        <v>248</v>
      </c>
      <c r="D14" s="39">
        <v>276</v>
      </c>
      <c r="E14" s="39">
        <v>239</v>
      </c>
      <c r="F14" s="39">
        <v>338</v>
      </c>
      <c r="G14" s="39">
        <v>242</v>
      </c>
      <c r="H14" s="39">
        <v>259</v>
      </c>
      <c r="I14" s="39">
        <v>272</v>
      </c>
      <c r="J14" s="37">
        <f>SUM(C14:I14)</f>
        <v>1874</v>
      </c>
      <c r="K14" s="142"/>
    </row>
    <row r="15" spans="2:11" ht="29.25" customHeight="1" x14ac:dyDescent="0.45">
      <c r="B15" s="142" t="s">
        <v>470</v>
      </c>
      <c r="C15" s="148">
        <v>0.9073</v>
      </c>
      <c r="D15" s="150">
        <v>0.95650000000000002</v>
      </c>
      <c r="E15" s="148">
        <v>0.94979999999999998</v>
      </c>
      <c r="F15" s="148">
        <v>0.92900000000000005</v>
      </c>
      <c r="G15" s="148">
        <v>0.89670000000000005</v>
      </c>
      <c r="H15" s="148">
        <v>0.9073</v>
      </c>
      <c r="I15" s="141">
        <v>89.34</v>
      </c>
      <c r="J15" s="147">
        <f>J13/J14</f>
        <v>0.92049092849519742</v>
      </c>
      <c r="K15" s="142"/>
    </row>
    <row r="31" spans="2:7" x14ac:dyDescent="0.45">
      <c r="B31" s="355" t="s">
        <v>171</v>
      </c>
      <c r="C31" s="333"/>
      <c r="D31" s="333"/>
      <c r="E31" s="333"/>
      <c r="F31" s="333"/>
      <c r="G31" s="333"/>
    </row>
    <row r="32" spans="2:7" x14ac:dyDescent="0.45">
      <c r="B32" s="356" t="s">
        <v>525</v>
      </c>
      <c r="C32" s="357"/>
      <c r="D32" s="357"/>
      <c r="E32" s="357"/>
      <c r="F32" s="357"/>
      <c r="G32" s="358"/>
    </row>
    <row r="33" spans="2:7" x14ac:dyDescent="0.45">
      <c r="B33" s="359"/>
      <c r="C33" s="360"/>
      <c r="D33" s="360"/>
      <c r="E33" s="360"/>
      <c r="F33" s="360"/>
      <c r="G33" s="361"/>
    </row>
    <row r="34" spans="2:7" x14ac:dyDescent="0.45">
      <c r="B34" s="359"/>
      <c r="C34" s="360"/>
      <c r="D34" s="360"/>
      <c r="E34" s="360"/>
      <c r="F34" s="360"/>
      <c r="G34" s="361"/>
    </row>
    <row r="35" spans="2:7" x14ac:dyDescent="0.45">
      <c r="B35" s="359"/>
      <c r="C35" s="360"/>
      <c r="D35" s="360"/>
      <c r="E35" s="360"/>
      <c r="F35" s="360"/>
      <c r="G35" s="361"/>
    </row>
    <row r="36" spans="2:7" x14ac:dyDescent="0.45">
      <c r="B36" s="359"/>
      <c r="C36" s="360"/>
      <c r="D36" s="360"/>
      <c r="E36" s="360"/>
      <c r="F36" s="360"/>
      <c r="G36" s="361"/>
    </row>
    <row r="37" spans="2:7" x14ac:dyDescent="0.45">
      <c r="B37" s="359"/>
      <c r="C37" s="360"/>
      <c r="D37" s="360"/>
      <c r="E37" s="360"/>
      <c r="F37" s="360"/>
      <c r="G37" s="361"/>
    </row>
    <row r="38" spans="2:7" x14ac:dyDescent="0.45">
      <c r="B38" s="359"/>
      <c r="C38" s="360"/>
      <c r="D38" s="360"/>
      <c r="E38" s="360"/>
      <c r="F38" s="360"/>
      <c r="G38" s="361"/>
    </row>
    <row r="39" spans="2:7" x14ac:dyDescent="0.45">
      <c r="B39" s="359"/>
      <c r="C39" s="360"/>
      <c r="D39" s="360"/>
      <c r="E39" s="360"/>
      <c r="F39" s="360"/>
      <c r="G39" s="361"/>
    </row>
    <row r="40" spans="2:7" x14ac:dyDescent="0.45">
      <c r="B40" s="359"/>
      <c r="C40" s="360"/>
      <c r="D40" s="360"/>
      <c r="E40" s="360"/>
      <c r="F40" s="360"/>
      <c r="G40" s="361"/>
    </row>
    <row r="41" spans="2:7" x14ac:dyDescent="0.45">
      <c r="B41" s="359"/>
      <c r="C41" s="360"/>
      <c r="D41" s="360"/>
      <c r="E41" s="360"/>
      <c r="F41" s="360"/>
      <c r="G41" s="361"/>
    </row>
    <row r="42" spans="2:7" x14ac:dyDescent="0.45">
      <c r="B42" s="362"/>
      <c r="C42" s="363"/>
      <c r="D42" s="363"/>
      <c r="E42" s="363"/>
      <c r="F42" s="363"/>
      <c r="G42" s="364"/>
    </row>
  </sheetData>
  <mergeCells count="2">
    <mergeCell ref="B31:G31"/>
    <mergeCell ref="B32:G42"/>
  </mergeCells>
  <hyperlinks>
    <hyperlink ref="K2" location="Dash2Acc2Therap" display="Dashboard &gt;" xr:uid="{8AEFE133-D786-4089-BD6C-C7B5F6214CB7}"/>
  </hyperlinks>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displayEmptyCellsAs="gap" xr2:uid="{B6F73783-21F8-45FC-BA90-FC9BBD24304B}">
          <x14:colorSeries rgb="FF376092"/>
          <x14:colorNegative rgb="FFD00000"/>
          <x14:colorAxis rgb="FF000000"/>
          <x14:colorMarkers rgb="FFD00000"/>
          <x14:colorFirst rgb="FFD00000"/>
          <x14:colorLast rgb="FFD00000"/>
          <x14:colorHigh rgb="FFD00000"/>
          <x14:colorLow rgb="FFD00000"/>
          <x14:sparklines>
            <x14:sparkline>
              <xm:f>'13 Access to ICPS Services'!C8:I8</xm:f>
              <xm:sqref>K8</xm:sqref>
            </x14:sparkline>
          </x14:sparklines>
        </x14:sparklineGroup>
        <x14:sparklineGroup displayEmptyCellsAs="gap" xr2:uid="{E0D8D3C0-6471-4193-A9BF-ADF347BC3E26}">
          <x14:colorSeries rgb="FF376092"/>
          <x14:colorNegative rgb="FFD00000"/>
          <x14:colorAxis rgb="FF000000"/>
          <x14:colorMarkers rgb="FFD00000"/>
          <x14:colorFirst rgb="FFD00000"/>
          <x14:colorLast rgb="FFD00000"/>
          <x14:colorHigh rgb="FFD00000"/>
          <x14:colorLow rgb="FFD00000"/>
          <x14:sparklines>
            <x14:sparkline>
              <xm:f>'13 Access to ICPS Services'!C9:I9</xm:f>
              <xm:sqref>K9</xm:sqref>
            </x14:sparkline>
          </x14:sparklines>
        </x14:sparklineGroup>
        <x14:sparklineGroup displayEmptyCellsAs="gap" xr2:uid="{96351B11-21AC-433E-AD0B-EB9B0337335D}">
          <x14:colorSeries rgb="FF376092"/>
          <x14:colorNegative rgb="FFD00000"/>
          <x14:colorAxis rgb="FF000000"/>
          <x14:colorMarkers rgb="FFD00000"/>
          <x14:colorFirst rgb="FFD00000"/>
          <x14:colorLast rgb="FFD00000"/>
          <x14:colorHigh rgb="FFD00000"/>
          <x14:colorLow rgb="FFD00000"/>
          <x14:sparklines>
            <x14:sparkline>
              <xm:f>'13 Access to ICPS Services'!C13:I13</xm:f>
              <xm:sqref>K13</xm:sqref>
            </x14:sparkline>
          </x14:sparklines>
        </x14:sparklineGroup>
        <x14:sparklineGroup displayEmptyCellsAs="gap" xr2:uid="{8346B2F9-ECB0-4759-8C50-8B1E64F0811E}">
          <x14:colorSeries rgb="FF376092"/>
          <x14:colorNegative rgb="FFD00000"/>
          <x14:colorAxis rgb="FF000000"/>
          <x14:colorMarkers rgb="FFD00000"/>
          <x14:colorFirst rgb="FFD00000"/>
          <x14:colorLast rgb="FFD00000"/>
          <x14:colorHigh rgb="FFD00000"/>
          <x14:colorLow rgb="FFD00000"/>
          <x14:sparklines>
            <x14:sparkline>
              <xm:f>'13 Access to ICPS Services'!C14:I14</xm:f>
              <xm:sqref>K14</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16344-EB51-4D11-82B3-CE8E3A296C0D}">
  <sheetPr>
    <tabColor theme="9" tint="0.79998168889431442"/>
  </sheetPr>
  <dimension ref="B2:O19"/>
  <sheetViews>
    <sheetView workbookViewId="0">
      <selection activeCell="B13" sqref="B13:I19"/>
    </sheetView>
  </sheetViews>
  <sheetFormatPr defaultColWidth="9.1796875" defaultRowHeight="14.5" x14ac:dyDescent="0.35"/>
  <cols>
    <col min="1" max="1" width="9.1796875" style="1"/>
    <col min="2" max="2" width="58.54296875" style="1" customWidth="1"/>
    <col min="3" max="14" width="9.1796875" style="1"/>
    <col min="15" max="15" width="21" style="1" customWidth="1"/>
    <col min="16" max="16384" width="9.1796875" style="1"/>
  </cols>
  <sheetData>
    <row r="2" spans="2:15" ht="29" x14ac:dyDescent="0.75">
      <c r="B2" s="10" t="s">
        <v>472</v>
      </c>
      <c r="C2" s="10"/>
      <c r="D2" s="10"/>
      <c r="E2" s="10"/>
      <c r="F2" s="10"/>
      <c r="G2" s="10"/>
      <c r="H2" s="10"/>
      <c r="I2" s="10"/>
      <c r="J2" s="10"/>
      <c r="K2" s="10"/>
      <c r="L2" s="10"/>
      <c r="M2" s="10"/>
      <c r="N2" s="10"/>
      <c r="O2" s="254" t="s">
        <v>147</v>
      </c>
    </row>
    <row r="3" spans="2:15" ht="15" x14ac:dyDescent="0.4">
      <c r="B3" s="21"/>
    </row>
    <row r="4" spans="2:15" ht="15" x14ac:dyDescent="0.4">
      <c r="B4" s="21"/>
    </row>
    <row r="5" spans="2:15" ht="15" x14ac:dyDescent="0.4">
      <c r="B5" s="21"/>
    </row>
    <row r="6" spans="2:15" ht="16.5" x14ac:dyDescent="0.35">
      <c r="B6" s="60" t="s">
        <v>65</v>
      </c>
      <c r="C6" s="57">
        <v>44562</v>
      </c>
      <c r="D6" s="58">
        <v>44593</v>
      </c>
      <c r="E6" s="58">
        <v>44621</v>
      </c>
      <c r="F6" s="58">
        <v>44652</v>
      </c>
      <c r="G6" s="58">
        <v>44682</v>
      </c>
      <c r="H6" s="58">
        <v>44713</v>
      </c>
      <c r="I6" s="58">
        <v>44743</v>
      </c>
      <c r="J6" s="58">
        <v>44774</v>
      </c>
      <c r="K6" s="58">
        <v>44805</v>
      </c>
      <c r="L6" s="58">
        <v>44835</v>
      </c>
      <c r="M6" s="58">
        <v>44866</v>
      </c>
      <c r="N6" s="58">
        <v>44896</v>
      </c>
      <c r="O6" s="59" t="s">
        <v>382</v>
      </c>
    </row>
    <row r="7" spans="2:15" ht="37.5" customHeight="1" x14ac:dyDescent="0.35">
      <c r="B7" s="61" t="s">
        <v>139</v>
      </c>
      <c r="C7" s="65">
        <f t="shared" ref="C7:N9" si="0">IFERROR(INDEX(Rolling12Month,MATCH($B7,INDEX(Rolling12Month,,1),0),MATCH(C$6,INDEX(Rolling12Month,1,),0)),NA())</f>
        <v>2440</v>
      </c>
      <c r="D7" s="65">
        <f t="shared" si="0"/>
        <v>2176</v>
      </c>
      <c r="E7" s="65">
        <f t="shared" si="0"/>
        <v>2274</v>
      </c>
      <c r="F7" s="65">
        <f t="shared" si="0"/>
        <v>1779</v>
      </c>
      <c r="G7" s="65">
        <f t="shared" si="0"/>
        <v>2356</v>
      </c>
      <c r="H7" s="65">
        <f t="shared" si="0"/>
        <v>2176</v>
      </c>
      <c r="I7" s="65">
        <f t="shared" si="0"/>
        <v>1341</v>
      </c>
      <c r="J7" s="65">
        <f t="shared" si="0"/>
        <v>1201</v>
      </c>
      <c r="K7" s="65">
        <f t="shared" si="0"/>
        <v>1685</v>
      </c>
      <c r="L7" s="65">
        <f t="shared" si="0"/>
        <v>1545</v>
      </c>
      <c r="M7" s="65">
        <f t="shared" si="0"/>
        <v>1727</v>
      </c>
      <c r="N7" s="65">
        <f t="shared" si="0"/>
        <v>1097</v>
      </c>
      <c r="O7" s="53"/>
    </row>
    <row r="8" spans="2:15" ht="37.5" customHeight="1" x14ac:dyDescent="0.35">
      <c r="B8" s="62" t="s">
        <v>140</v>
      </c>
      <c r="C8" s="65">
        <f t="shared" si="0"/>
        <v>1025</v>
      </c>
      <c r="D8" s="65">
        <f t="shared" si="0"/>
        <v>1025</v>
      </c>
      <c r="E8" s="65">
        <f t="shared" si="0"/>
        <v>856</v>
      </c>
      <c r="F8" s="65">
        <f t="shared" si="0"/>
        <v>764</v>
      </c>
      <c r="G8" s="65">
        <f t="shared" si="0"/>
        <v>893</v>
      </c>
      <c r="H8" s="65">
        <f t="shared" si="0"/>
        <v>967</v>
      </c>
      <c r="I8" s="65">
        <f t="shared" si="0"/>
        <v>779</v>
      </c>
      <c r="J8" s="65">
        <f t="shared" si="0"/>
        <v>703</v>
      </c>
      <c r="K8" s="65">
        <f t="shared" si="0"/>
        <v>797</v>
      </c>
      <c r="L8" s="65">
        <f t="shared" si="0"/>
        <v>674</v>
      </c>
      <c r="M8" s="65">
        <f t="shared" si="0"/>
        <v>739</v>
      </c>
      <c r="N8" s="65">
        <f t="shared" si="0"/>
        <v>519</v>
      </c>
      <c r="O8" s="64"/>
    </row>
    <row r="9" spans="2:15" ht="37.5" customHeight="1" x14ac:dyDescent="0.35">
      <c r="B9" s="63" t="s">
        <v>141</v>
      </c>
      <c r="C9" s="65">
        <f t="shared" si="0"/>
        <v>1415</v>
      </c>
      <c r="D9" s="65">
        <f t="shared" si="0"/>
        <v>1348</v>
      </c>
      <c r="E9" s="65">
        <f t="shared" si="0"/>
        <v>1418</v>
      </c>
      <c r="F9" s="65">
        <f t="shared" si="0"/>
        <v>1015</v>
      </c>
      <c r="G9" s="65">
        <f t="shared" si="0"/>
        <v>1472</v>
      </c>
      <c r="H9" s="65">
        <f t="shared" si="0"/>
        <v>1209</v>
      </c>
      <c r="I9" s="65">
        <f t="shared" si="0"/>
        <v>562</v>
      </c>
      <c r="J9" s="65">
        <f t="shared" si="0"/>
        <v>498</v>
      </c>
      <c r="K9" s="65">
        <f t="shared" si="0"/>
        <v>888</v>
      </c>
      <c r="L9" s="65">
        <f t="shared" si="0"/>
        <v>871</v>
      </c>
      <c r="M9" s="65">
        <f t="shared" si="0"/>
        <v>988</v>
      </c>
      <c r="N9" s="65">
        <f t="shared" si="0"/>
        <v>578</v>
      </c>
      <c r="O9" s="64"/>
    </row>
    <row r="12" spans="2:15" ht="16" x14ac:dyDescent="0.35">
      <c r="B12" s="54" t="s">
        <v>166</v>
      </c>
      <c r="C12" s="55"/>
      <c r="D12" s="55"/>
      <c r="E12" s="55"/>
      <c r="F12" s="55"/>
      <c r="G12" s="55"/>
      <c r="H12" s="55"/>
      <c r="I12" s="56"/>
    </row>
    <row r="13" spans="2:15" x14ac:dyDescent="0.35">
      <c r="B13" s="397" t="s">
        <v>473</v>
      </c>
      <c r="C13" s="336"/>
      <c r="D13" s="336"/>
      <c r="E13" s="336"/>
      <c r="F13" s="336"/>
      <c r="G13" s="336"/>
      <c r="H13" s="336"/>
      <c r="I13" s="398"/>
    </row>
    <row r="14" spans="2:15" x14ac:dyDescent="0.35">
      <c r="B14" s="399"/>
      <c r="C14" s="336"/>
      <c r="D14" s="336"/>
      <c r="E14" s="336"/>
      <c r="F14" s="336"/>
      <c r="G14" s="336"/>
      <c r="H14" s="336"/>
      <c r="I14" s="398"/>
    </row>
    <row r="15" spans="2:15" x14ac:dyDescent="0.35">
      <c r="B15" s="399"/>
      <c r="C15" s="336"/>
      <c r="D15" s="336"/>
      <c r="E15" s="336"/>
      <c r="F15" s="336"/>
      <c r="G15" s="336"/>
      <c r="H15" s="336"/>
      <c r="I15" s="398"/>
    </row>
    <row r="16" spans="2:15" x14ac:dyDescent="0.35">
      <c r="B16" s="399"/>
      <c r="C16" s="336"/>
      <c r="D16" s="336"/>
      <c r="E16" s="336"/>
      <c r="F16" s="336"/>
      <c r="G16" s="336"/>
      <c r="H16" s="336"/>
      <c r="I16" s="398"/>
    </row>
    <row r="17" spans="2:9" x14ac:dyDescent="0.35">
      <c r="B17" s="399"/>
      <c r="C17" s="336"/>
      <c r="D17" s="336"/>
      <c r="E17" s="336"/>
      <c r="F17" s="336"/>
      <c r="G17" s="336"/>
      <c r="H17" s="336"/>
      <c r="I17" s="398"/>
    </row>
    <row r="18" spans="2:9" x14ac:dyDescent="0.35">
      <c r="B18" s="399"/>
      <c r="C18" s="336"/>
      <c r="D18" s="336"/>
      <c r="E18" s="336"/>
      <c r="F18" s="336"/>
      <c r="G18" s="336"/>
      <c r="H18" s="336"/>
      <c r="I18" s="398"/>
    </row>
    <row r="19" spans="2:9" x14ac:dyDescent="0.35">
      <c r="B19" s="400"/>
      <c r="C19" s="401"/>
      <c r="D19" s="401"/>
      <c r="E19" s="401"/>
      <c r="F19" s="401"/>
      <c r="G19" s="401"/>
      <c r="H19" s="401"/>
      <c r="I19" s="402"/>
    </row>
  </sheetData>
  <mergeCells count="1">
    <mergeCell ref="B13:I19"/>
  </mergeCells>
  <conditionalFormatting sqref="C6:N6">
    <cfRule type="containsErrors" dxfId="2" priority="3">
      <formula>ISERROR(C6)</formula>
    </cfRule>
  </conditionalFormatting>
  <conditionalFormatting sqref="C6:N6">
    <cfRule type="containsErrors" dxfId="1" priority="2">
      <formula>ISERROR(C6)</formula>
    </cfRule>
  </conditionalFormatting>
  <conditionalFormatting sqref="B12">
    <cfRule type="containsErrors" dxfId="0" priority="1">
      <formula>ISERROR(B12)</formula>
    </cfRule>
  </conditionalFormatting>
  <hyperlinks>
    <hyperlink ref="O2" location="Dash2LO" display="Dashboard &gt;" xr:uid="{62FD70F8-86FB-4B9C-8F3D-1D3D3F8A26B6}"/>
  </hyperlinks>
  <pageMargins left="0.7" right="0.7" top="0.75" bottom="0.75" header="0.3" footer="0.3"/>
  <extLst>
    <ext xmlns:x14="http://schemas.microsoft.com/office/spreadsheetml/2009/9/main" uri="{05C60535-1F16-4fd2-B633-F4F36F0B64E0}">
      <x14:sparklineGroups xmlns:xm="http://schemas.microsoft.com/office/excel/2006/main">
        <x14:sparklineGroup displayEmptyCellsAs="gap" xr2:uid="{95C82D24-5CB5-4CA8-808A-24B0604454BB}">
          <x14:colorSeries rgb="FF376092"/>
          <x14:colorNegative rgb="FFD00000"/>
          <x14:colorAxis rgb="FF000000"/>
          <x14:colorMarkers rgb="FFD00000"/>
          <x14:colorFirst rgb="FFD00000"/>
          <x14:colorLast rgb="FFD00000"/>
          <x14:colorHigh rgb="FFD00000"/>
          <x14:colorLow rgb="FFD00000"/>
          <x14:sparklines>
            <x14:sparkline>
              <xm:f>'14 Local Offer'!C9:N9</xm:f>
              <xm:sqref>O9</xm:sqref>
            </x14:sparkline>
          </x14:sparklines>
        </x14:sparklineGroup>
        <x14:sparklineGroup displayEmptyCellsAs="gap" xr2:uid="{82FD1F05-590E-49E9-A77D-AE9531EBF69A}">
          <x14:colorSeries rgb="FF376092"/>
          <x14:colorNegative rgb="FFD00000"/>
          <x14:colorAxis rgb="FF000000"/>
          <x14:colorMarkers rgb="FFD00000"/>
          <x14:colorFirst rgb="FFD00000"/>
          <x14:colorLast rgb="FFD00000"/>
          <x14:colorHigh rgb="FFD00000"/>
          <x14:colorLow rgb="FFD00000"/>
          <x14:sparklines>
            <x14:sparkline>
              <xm:f>'14 Local Offer'!C8:N8</xm:f>
              <xm:sqref>O8</xm:sqref>
            </x14:sparkline>
          </x14:sparklines>
        </x14:sparklineGroup>
        <x14:sparklineGroup displayEmptyCellsAs="gap" xr2:uid="{773EBA49-9530-436C-BF49-2BA7ED54F2E0}">
          <x14:colorSeries rgb="FF376092"/>
          <x14:colorNegative rgb="FFD00000"/>
          <x14:colorAxis rgb="FF000000"/>
          <x14:colorMarkers rgb="FFD00000"/>
          <x14:colorFirst rgb="FFD00000"/>
          <x14:colorLast rgb="FFD00000"/>
          <x14:colorHigh rgb="FFD00000"/>
          <x14:colorLow rgb="FFD00000"/>
          <x14:sparklines>
            <x14:sparkline>
              <xm:f>'14 Local Offer'!C7:N7</xm:f>
              <xm:sqref>O7</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9C946-038B-40CB-9C16-DE789F2B3553}">
  <sheetPr>
    <tabColor theme="4" tint="0.79998168889431442"/>
  </sheetPr>
  <dimension ref="A1:P62"/>
  <sheetViews>
    <sheetView topLeftCell="A22" workbookViewId="0">
      <selection activeCell="E47" sqref="E47"/>
    </sheetView>
  </sheetViews>
  <sheetFormatPr defaultColWidth="9.1796875" defaultRowHeight="16.5" x14ac:dyDescent="0.45"/>
  <cols>
    <col min="1" max="1" width="1.81640625" style="12" customWidth="1"/>
    <col min="2" max="2" width="53.26953125" style="12" customWidth="1"/>
    <col min="3" max="16" width="9.7265625" style="12" customWidth="1"/>
    <col min="17" max="16384" width="9.1796875" style="12"/>
  </cols>
  <sheetData>
    <row r="1" spans="2:16" ht="9" customHeight="1" x14ac:dyDescent="0.45"/>
    <row r="2" spans="2:16" ht="29" x14ac:dyDescent="0.75">
      <c r="B2" s="10" t="s">
        <v>474</v>
      </c>
      <c r="C2" s="48"/>
      <c r="D2" s="48"/>
      <c r="E2" s="48"/>
      <c r="F2" s="48"/>
      <c r="G2" s="48"/>
      <c r="H2" s="48"/>
      <c r="I2" s="48"/>
      <c r="J2" s="48"/>
      <c r="K2" s="48"/>
      <c r="L2" s="48"/>
      <c r="M2" s="48"/>
      <c r="N2" s="48"/>
      <c r="O2" s="254" t="s">
        <v>147</v>
      </c>
    </row>
    <row r="5" spans="2:16" x14ac:dyDescent="0.45">
      <c r="B5" s="373" t="s">
        <v>475</v>
      </c>
      <c r="C5" s="272"/>
      <c r="D5" s="272"/>
      <c r="E5" s="272"/>
      <c r="F5" s="272"/>
      <c r="G5" s="272"/>
      <c r="H5" s="272"/>
      <c r="I5" s="272"/>
      <c r="J5" s="272"/>
      <c r="K5" s="272"/>
      <c r="L5" s="272"/>
      <c r="M5" s="272"/>
      <c r="N5" s="272"/>
      <c r="O5" s="272"/>
    </row>
    <row r="6" spans="2:16" x14ac:dyDescent="0.45">
      <c r="B6" s="272"/>
      <c r="C6" s="272"/>
      <c r="D6" s="272"/>
      <c r="E6" s="272"/>
      <c r="F6" s="272"/>
      <c r="G6" s="272"/>
      <c r="H6" s="272"/>
      <c r="I6" s="272"/>
      <c r="J6" s="272"/>
      <c r="K6" s="272"/>
      <c r="L6" s="272"/>
      <c r="M6" s="272"/>
      <c r="N6" s="272"/>
      <c r="O6" s="272"/>
    </row>
    <row r="8" spans="2:16" ht="21.75" customHeight="1" x14ac:dyDescent="0.45">
      <c r="B8" s="160" t="s">
        <v>476</v>
      </c>
      <c r="C8" s="145" t="s">
        <v>395</v>
      </c>
      <c r="D8" s="145" t="s">
        <v>396</v>
      </c>
      <c r="E8" s="145" t="s">
        <v>397</v>
      </c>
      <c r="F8" s="145" t="s">
        <v>398</v>
      </c>
      <c r="G8" s="145" t="s">
        <v>399</v>
      </c>
      <c r="H8" s="145" t="s">
        <v>400</v>
      </c>
      <c r="I8" s="145" t="s">
        <v>401</v>
      </c>
      <c r="J8" s="145" t="s">
        <v>402</v>
      </c>
      <c r="K8" s="145" t="s">
        <v>403</v>
      </c>
      <c r="L8" s="145" t="s">
        <v>404</v>
      </c>
      <c r="M8" s="145" t="s">
        <v>405</v>
      </c>
      <c r="N8" s="145" t="s">
        <v>406</v>
      </c>
      <c r="O8" s="145" t="s">
        <v>44</v>
      </c>
      <c r="P8" s="131"/>
    </row>
    <row r="9" spans="2:16" ht="27" customHeight="1" x14ac:dyDescent="0.45">
      <c r="B9" s="163" t="s">
        <v>477</v>
      </c>
      <c r="C9" s="39">
        <v>2</v>
      </c>
      <c r="D9" s="39">
        <v>1</v>
      </c>
      <c r="E9" s="39"/>
      <c r="F9" s="39">
        <v>2</v>
      </c>
      <c r="G9" s="39"/>
      <c r="H9" s="39"/>
      <c r="I9" s="39">
        <v>1</v>
      </c>
      <c r="J9" s="39">
        <v>2</v>
      </c>
      <c r="K9" s="39">
        <v>3</v>
      </c>
      <c r="L9" s="39">
        <v>1</v>
      </c>
      <c r="M9" s="39"/>
      <c r="N9" s="39"/>
      <c r="O9" s="37">
        <f>SUM(C9:N9)</f>
        <v>12</v>
      </c>
    </row>
    <row r="10" spans="2:16" ht="27" customHeight="1" x14ac:dyDescent="0.45">
      <c r="B10" s="163" t="s">
        <v>478</v>
      </c>
      <c r="C10" s="39">
        <v>5</v>
      </c>
      <c r="D10" s="39">
        <v>3</v>
      </c>
      <c r="E10" s="39">
        <v>2</v>
      </c>
      <c r="F10" s="39">
        <v>6</v>
      </c>
      <c r="G10" s="39">
        <v>2</v>
      </c>
      <c r="H10" s="39">
        <v>7</v>
      </c>
      <c r="I10" s="39">
        <v>1</v>
      </c>
      <c r="J10" s="39">
        <v>3</v>
      </c>
      <c r="K10" s="39">
        <v>5</v>
      </c>
      <c r="L10" s="39">
        <v>2</v>
      </c>
      <c r="M10" s="39">
        <v>3</v>
      </c>
      <c r="N10" s="39">
        <v>9</v>
      </c>
      <c r="O10" s="37">
        <f>SUM(C10:N10)</f>
        <v>48</v>
      </c>
    </row>
    <row r="11" spans="2:16" ht="27" customHeight="1" x14ac:dyDescent="0.45">
      <c r="B11" s="163" t="s">
        <v>479</v>
      </c>
      <c r="C11" s="39">
        <v>8</v>
      </c>
      <c r="D11" s="39">
        <v>7</v>
      </c>
      <c r="E11" s="39">
        <v>8</v>
      </c>
      <c r="F11" s="39">
        <v>11</v>
      </c>
      <c r="G11" s="39">
        <v>9</v>
      </c>
      <c r="H11" s="39">
        <v>18</v>
      </c>
      <c r="I11" s="39">
        <v>11</v>
      </c>
      <c r="J11" s="39">
        <v>20</v>
      </c>
      <c r="K11" s="39">
        <v>5</v>
      </c>
      <c r="L11" s="39"/>
      <c r="M11" s="39"/>
      <c r="N11" s="39"/>
      <c r="O11" s="37">
        <f>SUM(C11:N11)</f>
        <v>97</v>
      </c>
    </row>
    <row r="12" spans="2:16" ht="30" customHeight="1" x14ac:dyDescent="0.45">
      <c r="B12" s="165"/>
      <c r="C12" s="166"/>
      <c r="D12" s="166"/>
      <c r="E12" s="166"/>
      <c r="F12" s="166"/>
      <c r="G12" s="166"/>
      <c r="H12" s="166"/>
      <c r="I12" s="166"/>
      <c r="J12" s="166"/>
      <c r="K12" s="166"/>
      <c r="L12" s="166"/>
      <c r="M12" s="166"/>
      <c r="N12" s="166"/>
      <c r="O12" s="166"/>
    </row>
    <row r="13" spans="2:16" ht="30" customHeight="1" x14ac:dyDescent="0.45">
      <c r="B13" s="165"/>
      <c r="C13" s="166"/>
      <c r="D13" s="166"/>
      <c r="E13" s="166"/>
      <c r="F13" s="166"/>
      <c r="G13" s="166"/>
      <c r="H13" s="166"/>
      <c r="I13" s="166"/>
      <c r="J13" s="166"/>
      <c r="K13" s="166"/>
      <c r="L13" s="166"/>
      <c r="M13" s="166"/>
      <c r="N13" s="166"/>
      <c r="O13" s="166"/>
    </row>
    <row r="14" spans="2:16" ht="30" customHeight="1" x14ac:dyDescent="0.45">
      <c r="B14" s="165"/>
      <c r="C14" s="166"/>
      <c r="D14" s="166"/>
      <c r="E14" s="166"/>
      <c r="F14" s="166"/>
      <c r="G14" s="166"/>
      <c r="H14" s="166"/>
      <c r="I14" s="166"/>
      <c r="J14" s="166"/>
      <c r="K14" s="166"/>
      <c r="L14" s="166"/>
      <c r="M14" s="166"/>
      <c r="N14" s="166"/>
      <c r="O14" s="166"/>
    </row>
    <row r="15" spans="2:16" ht="30" customHeight="1" x14ac:dyDescent="0.45">
      <c r="B15" s="165"/>
      <c r="C15" s="166"/>
      <c r="D15" s="166"/>
      <c r="E15" s="166"/>
      <c r="F15" s="166"/>
      <c r="G15" s="166"/>
      <c r="H15" s="166"/>
      <c r="I15" s="166"/>
      <c r="J15" s="166"/>
      <c r="K15" s="166"/>
      <c r="L15" s="166"/>
      <c r="M15" s="166"/>
      <c r="N15" s="166"/>
      <c r="O15" s="166"/>
    </row>
    <row r="16" spans="2:16" ht="30" customHeight="1" x14ac:dyDescent="0.45">
      <c r="B16" s="165"/>
      <c r="C16" s="166"/>
      <c r="D16" s="166"/>
      <c r="E16" s="166"/>
      <c r="F16" s="166"/>
      <c r="G16" s="166"/>
      <c r="H16" s="166"/>
      <c r="I16" s="166"/>
      <c r="J16" s="166"/>
      <c r="K16" s="166"/>
      <c r="L16" s="166"/>
      <c r="M16" s="166"/>
      <c r="N16" s="166"/>
      <c r="O16" s="166"/>
    </row>
    <row r="17" spans="2:16" ht="30" customHeight="1" x14ac:dyDescent="0.45">
      <c r="B17" s="165"/>
      <c r="C17" s="166"/>
      <c r="D17" s="166"/>
      <c r="E17" s="166"/>
      <c r="F17" s="166"/>
      <c r="G17" s="166"/>
      <c r="H17" s="166"/>
      <c r="I17" s="166"/>
      <c r="J17" s="166"/>
      <c r="K17" s="166"/>
      <c r="L17" s="166"/>
      <c r="M17" s="166"/>
      <c r="N17" s="166"/>
      <c r="O17" s="166"/>
    </row>
    <row r="18" spans="2:16" ht="30" customHeight="1" x14ac:dyDescent="0.45">
      <c r="B18" s="165"/>
      <c r="C18" s="166"/>
      <c r="D18" s="166"/>
      <c r="E18" s="166"/>
      <c r="F18" s="166"/>
      <c r="G18" s="166"/>
      <c r="H18" s="166"/>
      <c r="I18" s="166"/>
      <c r="J18" s="166"/>
      <c r="K18" s="166"/>
      <c r="L18" s="166"/>
      <c r="M18" s="166"/>
      <c r="N18" s="166"/>
      <c r="O18" s="166"/>
    </row>
    <row r="19" spans="2:16" ht="14.25" customHeight="1" x14ac:dyDescent="0.45">
      <c r="B19" s="165"/>
      <c r="C19" s="166"/>
      <c r="D19" s="166"/>
      <c r="E19" s="166"/>
      <c r="F19" s="166"/>
      <c r="G19" s="166"/>
      <c r="H19" s="166"/>
      <c r="I19" s="166"/>
      <c r="J19" s="166"/>
      <c r="K19" s="166"/>
      <c r="L19" s="166"/>
      <c r="M19" s="166"/>
      <c r="N19" s="166"/>
      <c r="O19" s="166"/>
    </row>
    <row r="21" spans="2:16" x14ac:dyDescent="0.45">
      <c r="B21" s="175" t="s">
        <v>480</v>
      </c>
      <c r="C21" s="176" t="s">
        <v>477</v>
      </c>
      <c r="D21" s="134" t="s">
        <v>478</v>
      </c>
      <c r="E21" s="176" t="s">
        <v>479</v>
      </c>
      <c r="F21" s="173" t="s">
        <v>44</v>
      </c>
      <c r="G21" s="161"/>
      <c r="H21" s="50" t="s">
        <v>481</v>
      </c>
      <c r="I21" s="50"/>
      <c r="J21" s="50"/>
      <c r="K21" s="172"/>
      <c r="L21" s="170" t="s">
        <v>477</v>
      </c>
      <c r="M21" s="170" t="s">
        <v>478</v>
      </c>
      <c r="N21" s="170" t="s">
        <v>479</v>
      </c>
      <c r="O21" s="170" t="s">
        <v>44</v>
      </c>
    </row>
    <row r="22" spans="2:16" x14ac:dyDescent="0.45">
      <c r="B22" s="164" t="s">
        <v>482</v>
      </c>
      <c r="C22" s="162"/>
      <c r="D22" s="28">
        <v>7</v>
      </c>
      <c r="E22" s="162">
        <v>3</v>
      </c>
      <c r="F22" s="174">
        <f>SUM(C22:E22)</f>
        <v>10</v>
      </c>
      <c r="G22" s="161"/>
      <c r="K22" s="161"/>
      <c r="L22" s="162">
        <v>12</v>
      </c>
      <c r="M22" s="162"/>
      <c r="N22" s="162"/>
      <c r="O22" s="171">
        <f>SUM(L22:N22)</f>
        <v>12</v>
      </c>
    </row>
    <row r="23" spans="2:16" x14ac:dyDescent="0.45">
      <c r="B23" s="164" t="s">
        <v>483</v>
      </c>
      <c r="C23" s="162"/>
      <c r="D23" s="28"/>
      <c r="E23" s="162">
        <v>1</v>
      </c>
      <c r="F23" s="174">
        <f t="shared" ref="F23:F46" si="0">SUM(C23:E23)</f>
        <v>1</v>
      </c>
      <c r="G23" s="161"/>
      <c r="H23" s="12" t="s">
        <v>484</v>
      </c>
      <c r="K23" s="161"/>
      <c r="L23" s="162"/>
      <c r="M23" s="162">
        <v>20</v>
      </c>
      <c r="N23" s="162">
        <v>17</v>
      </c>
      <c r="O23" s="171">
        <f t="shared" ref="O23:O28" si="1">SUM(L23:N23)</f>
        <v>37</v>
      </c>
    </row>
    <row r="24" spans="2:16" x14ac:dyDescent="0.45">
      <c r="B24" s="164" t="s">
        <v>485</v>
      </c>
      <c r="C24" s="162"/>
      <c r="D24" s="28">
        <v>1</v>
      </c>
      <c r="E24" s="162">
        <v>2</v>
      </c>
      <c r="F24" s="174">
        <f t="shared" si="0"/>
        <v>3</v>
      </c>
      <c r="G24" s="161"/>
      <c r="H24" s="12" t="s">
        <v>486</v>
      </c>
      <c r="K24" s="161"/>
      <c r="L24" s="162"/>
      <c r="M24" s="162">
        <v>4</v>
      </c>
      <c r="N24" s="162">
        <v>7</v>
      </c>
      <c r="O24" s="171">
        <f t="shared" si="1"/>
        <v>11</v>
      </c>
    </row>
    <row r="25" spans="2:16" x14ac:dyDescent="0.45">
      <c r="B25" s="164" t="s">
        <v>487</v>
      </c>
      <c r="C25" s="162"/>
      <c r="D25" s="28">
        <v>5</v>
      </c>
      <c r="E25" s="162"/>
      <c r="F25" s="174">
        <f t="shared" si="0"/>
        <v>5</v>
      </c>
      <c r="G25" s="161"/>
      <c r="H25" s="12" t="s">
        <v>488</v>
      </c>
      <c r="K25" s="161"/>
      <c r="L25" s="162"/>
      <c r="M25" s="162">
        <v>11</v>
      </c>
      <c r="N25" s="162">
        <v>7</v>
      </c>
      <c r="O25" s="171">
        <f t="shared" si="1"/>
        <v>18</v>
      </c>
    </row>
    <row r="26" spans="2:16" x14ac:dyDescent="0.45">
      <c r="B26" s="164" t="s">
        <v>489</v>
      </c>
      <c r="C26" s="162"/>
      <c r="D26" s="28"/>
      <c r="E26" s="162">
        <v>2</v>
      </c>
      <c r="F26" s="174">
        <f t="shared" si="0"/>
        <v>2</v>
      </c>
      <c r="G26" s="161"/>
      <c r="H26" s="12" t="s">
        <v>490</v>
      </c>
      <c r="K26" s="161"/>
      <c r="L26" s="162"/>
      <c r="M26" s="162">
        <v>2</v>
      </c>
      <c r="N26" s="162"/>
      <c r="O26" s="171">
        <f t="shared" si="1"/>
        <v>2</v>
      </c>
    </row>
    <row r="27" spans="2:16" x14ac:dyDescent="0.45">
      <c r="B27" s="164" t="s">
        <v>491</v>
      </c>
      <c r="C27" s="162">
        <v>1</v>
      </c>
      <c r="D27" s="28">
        <v>3</v>
      </c>
      <c r="E27" s="162">
        <v>1</v>
      </c>
      <c r="F27" s="174">
        <f t="shared" si="0"/>
        <v>5</v>
      </c>
      <c r="G27" s="161"/>
      <c r="H27" s="12" t="s">
        <v>492</v>
      </c>
      <c r="K27" s="161"/>
      <c r="L27" s="162"/>
      <c r="M27" s="162">
        <v>1</v>
      </c>
      <c r="N27" s="162"/>
      <c r="O27" s="171">
        <f t="shared" si="1"/>
        <v>1</v>
      </c>
    </row>
    <row r="28" spans="2:16" x14ac:dyDescent="0.45">
      <c r="B28" s="164" t="s">
        <v>493</v>
      </c>
      <c r="C28" s="162">
        <v>1</v>
      </c>
      <c r="D28" s="28"/>
      <c r="E28" s="162"/>
      <c r="F28" s="174">
        <f t="shared" si="0"/>
        <v>1</v>
      </c>
      <c r="G28" s="161"/>
      <c r="H28" s="144" t="s">
        <v>494</v>
      </c>
      <c r="K28" s="161"/>
      <c r="L28" s="162"/>
      <c r="M28" s="162">
        <v>10</v>
      </c>
      <c r="N28" s="162">
        <v>66</v>
      </c>
      <c r="O28" s="171">
        <f t="shared" si="1"/>
        <v>76</v>
      </c>
    </row>
    <row r="29" spans="2:16" x14ac:dyDescent="0.45">
      <c r="B29" s="164" t="s">
        <v>495</v>
      </c>
      <c r="C29" s="162">
        <v>1</v>
      </c>
      <c r="D29" s="28"/>
      <c r="E29" s="162"/>
      <c r="F29" s="174">
        <f t="shared" si="0"/>
        <v>1</v>
      </c>
      <c r="G29" s="164"/>
      <c r="H29" s="167" t="s">
        <v>44</v>
      </c>
      <c r="I29" s="168"/>
      <c r="J29" s="168"/>
      <c r="K29" s="168"/>
      <c r="L29" s="169">
        <f>SUM(L22:L28)</f>
        <v>12</v>
      </c>
      <c r="M29" s="169">
        <f>SUM(M22:M28)</f>
        <v>48</v>
      </c>
      <c r="N29" s="169">
        <f>SUM(N22:N28)</f>
        <v>97</v>
      </c>
      <c r="O29" s="169">
        <f>SUM(O22:O28)</f>
        <v>157</v>
      </c>
      <c r="P29" s="144"/>
    </row>
    <row r="30" spans="2:16" x14ac:dyDescent="0.45">
      <c r="B30" s="164" t="s">
        <v>496</v>
      </c>
      <c r="C30" s="162"/>
      <c r="D30" s="28"/>
      <c r="E30" s="162">
        <v>1</v>
      </c>
      <c r="F30" s="174">
        <f t="shared" si="0"/>
        <v>1</v>
      </c>
    </row>
    <row r="31" spans="2:16" x14ac:dyDescent="0.45">
      <c r="B31" s="164" t="s">
        <v>497</v>
      </c>
      <c r="C31" s="162">
        <v>1</v>
      </c>
      <c r="D31" s="28"/>
      <c r="E31" s="162"/>
      <c r="F31" s="174">
        <f t="shared" si="0"/>
        <v>1</v>
      </c>
    </row>
    <row r="32" spans="2:16" x14ac:dyDescent="0.45">
      <c r="B32" s="164" t="s">
        <v>498</v>
      </c>
      <c r="C32" s="162"/>
      <c r="D32" s="28"/>
      <c r="E32" s="162">
        <v>1</v>
      </c>
      <c r="F32" s="174">
        <f t="shared" si="0"/>
        <v>1</v>
      </c>
    </row>
    <row r="33" spans="1:6" x14ac:dyDescent="0.45">
      <c r="B33" s="164" t="s">
        <v>499</v>
      </c>
      <c r="C33" s="162"/>
      <c r="D33" s="28"/>
      <c r="E33" s="162">
        <v>6</v>
      </c>
      <c r="F33" s="174">
        <f t="shared" si="0"/>
        <v>6</v>
      </c>
    </row>
    <row r="34" spans="1:6" x14ac:dyDescent="0.45">
      <c r="B34" s="164" t="s">
        <v>500</v>
      </c>
      <c r="C34" s="162">
        <v>1</v>
      </c>
      <c r="D34" s="28"/>
      <c r="E34" s="162"/>
      <c r="F34" s="174">
        <f t="shared" si="0"/>
        <v>1</v>
      </c>
    </row>
    <row r="35" spans="1:6" x14ac:dyDescent="0.45">
      <c r="B35" s="164" t="s">
        <v>501</v>
      </c>
      <c r="C35" s="162"/>
      <c r="D35" s="28"/>
      <c r="E35" s="162">
        <v>4</v>
      </c>
      <c r="F35" s="174">
        <f t="shared" si="0"/>
        <v>4</v>
      </c>
    </row>
    <row r="36" spans="1:6" x14ac:dyDescent="0.45">
      <c r="B36" s="164" t="s">
        <v>502</v>
      </c>
      <c r="C36" s="162">
        <v>5</v>
      </c>
      <c r="D36" s="28">
        <v>16</v>
      </c>
      <c r="E36" s="162">
        <v>39</v>
      </c>
      <c r="F36" s="174">
        <f t="shared" si="0"/>
        <v>60</v>
      </c>
    </row>
    <row r="37" spans="1:6" x14ac:dyDescent="0.45">
      <c r="B37" s="164" t="s">
        <v>503</v>
      </c>
      <c r="C37" s="162"/>
      <c r="D37" s="28"/>
      <c r="E37" s="162">
        <v>1</v>
      </c>
      <c r="F37" s="174">
        <f t="shared" si="0"/>
        <v>1</v>
      </c>
    </row>
    <row r="38" spans="1:6" x14ac:dyDescent="0.45">
      <c r="B38" s="164" t="s">
        <v>504</v>
      </c>
      <c r="C38" s="162">
        <v>2</v>
      </c>
      <c r="D38" s="28">
        <v>0</v>
      </c>
      <c r="E38" s="162">
        <v>3</v>
      </c>
      <c r="F38" s="174">
        <f t="shared" si="0"/>
        <v>5</v>
      </c>
    </row>
    <row r="39" spans="1:6" x14ac:dyDescent="0.45">
      <c r="B39" s="164" t="s">
        <v>505</v>
      </c>
      <c r="C39" s="162"/>
      <c r="D39" s="28">
        <v>2</v>
      </c>
      <c r="E39" s="162">
        <v>2</v>
      </c>
      <c r="F39" s="174">
        <f t="shared" si="0"/>
        <v>4</v>
      </c>
    </row>
    <row r="40" spans="1:6" x14ac:dyDescent="0.45">
      <c r="B40" s="164" t="s">
        <v>506</v>
      </c>
      <c r="C40" s="162"/>
      <c r="D40" s="28">
        <v>2</v>
      </c>
      <c r="E40" s="162"/>
      <c r="F40" s="174">
        <f t="shared" si="0"/>
        <v>2</v>
      </c>
    </row>
    <row r="41" spans="1:6" x14ac:dyDescent="0.45">
      <c r="B41" s="164" t="s">
        <v>507</v>
      </c>
      <c r="C41" s="162"/>
      <c r="D41" s="28">
        <v>9</v>
      </c>
      <c r="E41" s="162">
        <v>1</v>
      </c>
      <c r="F41" s="174">
        <f t="shared" si="0"/>
        <v>10</v>
      </c>
    </row>
    <row r="42" spans="1:6" x14ac:dyDescent="0.45">
      <c r="B42" s="164" t="s">
        <v>508</v>
      </c>
      <c r="C42" s="162"/>
      <c r="D42" s="28"/>
      <c r="E42" s="162">
        <v>2</v>
      </c>
      <c r="F42" s="174">
        <f t="shared" si="0"/>
        <v>2</v>
      </c>
    </row>
    <row r="43" spans="1:6" x14ac:dyDescent="0.45">
      <c r="B43" s="164" t="s">
        <v>509</v>
      </c>
      <c r="C43" s="162"/>
      <c r="D43" s="28"/>
      <c r="E43" s="162">
        <v>27</v>
      </c>
      <c r="F43" s="174">
        <f t="shared" si="0"/>
        <v>27</v>
      </c>
    </row>
    <row r="44" spans="1:6" x14ac:dyDescent="0.45">
      <c r="B44" s="164" t="s">
        <v>510</v>
      </c>
      <c r="C44" s="162"/>
      <c r="D44" s="28">
        <v>1</v>
      </c>
      <c r="E44" s="162"/>
      <c r="F44" s="174">
        <f t="shared" si="0"/>
        <v>1</v>
      </c>
    </row>
    <row r="45" spans="1:6" x14ac:dyDescent="0.45">
      <c r="B45" s="164" t="s">
        <v>511</v>
      </c>
      <c r="C45" s="162"/>
      <c r="D45" s="28">
        <v>2</v>
      </c>
      <c r="E45" s="162"/>
      <c r="F45" s="174">
        <f t="shared" si="0"/>
        <v>2</v>
      </c>
    </row>
    <row r="46" spans="1:6" x14ac:dyDescent="0.45">
      <c r="B46" s="164" t="s">
        <v>512</v>
      </c>
      <c r="C46" s="162"/>
      <c r="D46" s="28"/>
      <c r="E46" s="162">
        <v>1</v>
      </c>
      <c r="F46" s="174">
        <f t="shared" si="0"/>
        <v>1</v>
      </c>
    </row>
    <row r="47" spans="1:6" x14ac:dyDescent="0.45">
      <c r="A47" s="161"/>
      <c r="B47" s="167" t="s">
        <v>44</v>
      </c>
      <c r="C47" s="169">
        <f>SUM(C22:C46)</f>
        <v>12</v>
      </c>
      <c r="D47" s="169">
        <f>SUM(D22:D46)</f>
        <v>48</v>
      </c>
      <c r="E47" s="41">
        <f>SUM(E22:E46)</f>
        <v>97</v>
      </c>
      <c r="F47" s="169">
        <f>SUM(F22:F46)</f>
        <v>157</v>
      </c>
    </row>
    <row r="48" spans="1:6" x14ac:dyDescent="0.45">
      <c r="C48" s="28"/>
      <c r="D48" s="28"/>
      <c r="E48" s="28"/>
      <c r="F48" s="28"/>
    </row>
    <row r="49" spans="2:9" x14ac:dyDescent="0.45">
      <c r="B49" s="155"/>
    </row>
    <row r="50" spans="2:9" x14ac:dyDescent="0.45">
      <c r="B50" s="348" t="s">
        <v>171</v>
      </c>
      <c r="C50" s="349"/>
      <c r="D50" s="349"/>
      <c r="E50" s="349"/>
      <c r="F50" s="349"/>
      <c r="G50" s="349"/>
      <c r="H50" s="349"/>
      <c r="I50" s="144"/>
    </row>
    <row r="51" spans="2:9" x14ac:dyDescent="0.45">
      <c r="B51" s="356" t="s">
        <v>534</v>
      </c>
      <c r="C51" s="365"/>
      <c r="D51" s="365"/>
      <c r="E51" s="365"/>
      <c r="F51" s="365"/>
      <c r="G51" s="365"/>
      <c r="H51" s="366"/>
    </row>
    <row r="52" spans="2:9" x14ac:dyDescent="0.45">
      <c r="B52" s="367"/>
      <c r="C52" s="368"/>
      <c r="D52" s="368"/>
      <c r="E52" s="368"/>
      <c r="F52" s="368"/>
      <c r="G52" s="368"/>
      <c r="H52" s="369"/>
    </row>
    <row r="53" spans="2:9" x14ac:dyDescent="0.45">
      <c r="B53" s="367"/>
      <c r="C53" s="368"/>
      <c r="D53" s="368"/>
      <c r="E53" s="368"/>
      <c r="F53" s="368"/>
      <c r="G53" s="368"/>
      <c r="H53" s="369"/>
    </row>
    <row r="54" spans="2:9" x14ac:dyDescent="0.45">
      <c r="B54" s="367"/>
      <c r="C54" s="368"/>
      <c r="D54" s="368"/>
      <c r="E54" s="368"/>
      <c r="F54" s="368"/>
      <c r="G54" s="368"/>
      <c r="H54" s="369"/>
    </row>
    <row r="55" spans="2:9" x14ac:dyDescent="0.45">
      <c r="B55" s="367"/>
      <c r="C55" s="368"/>
      <c r="D55" s="368"/>
      <c r="E55" s="368"/>
      <c r="F55" s="368"/>
      <c r="G55" s="368"/>
      <c r="H55" s="369"/>
    </row>
    <row r="56" spans="2:9" x14ac:dyDescent="0.45">
      <c r="B56" s="367"/>
      <c r="C56" s="368"/>
      <c r="D56" s="368"/>
      <c r="E56" s="368"/>
      <c r="F56" s="368"/>
      <c r="G56" s="368"/>
      <c r="H56" s="369"/>
    </row>
    <row r="57" spans="2:9" x14ac:dyDescent="0.45">
      <c r="B57" s="367"/>
      <c r="C57" s="368"/>
      <c r="D57" s="368"/>
      <c r="E57" s="368"/>
      <c r="F57" s="368"/>
      <c r="G57" s="368"/>
      <c r="H57" s="369"/>
    </row>
    <row r="58" spans="2:9" x14ac:dyDescent="0.45">
      <c r="B58" s="367"/>
      <c r="C58" s="368"/>
      <c r="D58" s="368"/>
      <c r="E58" s="368"/>
      <c r="F58" s="368"/>
      <c r="G58" s="368"/>
      <c r="H58" s="369"/>
    </row>
    <row r="59" spans="2:9" x14ac:dyDescent="0.45">
      <c r="B59" s="367"/>
      <c r="C59" s="368"/>
      <c r="D59" s="368"/>
      <c r="E59" s="368"/>
      <c r="F59" s="368"/>
      <c r="G59" s="368"/>
      <c r="H59" s="369"/>
    </row>
    <row r="60" spans="2:9" x14ac:dyDescent="0.45">
      <c r="B60" s="367"/>
      <c r="C60" s="368"/>
      <c r="D60" s="368"/>
      <c r="E60" s="368"/>
      <c r="F60" s="368"/>
      <c r="G60" s="368"/>
      <c r="H60" s="369"/>
    </row>
    <row r="61" spans="2:9" x14ac:dyDescent="0.45">
      <c r="B61" s="367"/>
      <c r="C61" s="368"/>
      <c r="D61" s="368"/>
      <c r="E61" s="368"/>
      <c r="F61" s="368"/>
      <c r="G61" s="368"/>
      <c r="H61" s="369"/>
    </row>
    <row r="62" spans="2:9" x14ac:dyDescent="0.45">
      <c r="B62" s="370"/>
      <c r="C62" s="371"/>
      <c r="D62" s="371"/>
      <c r="E62" s="371"/>
      <c r="F62" s="371"/>
      <c r="G62" s="371"/>
      <c r="H62" s="372"/>
    </row>
  </sheetData>
  <mergeCells count="3">
    <mergeCell ref="B50:H50"/>
    <mergeCell ref="B51:H62"/>
    <mergeCell ref="B5:O6"/>
  </mergeCells>
  <hyperlinks>
    <hyperlink ref="O2" location="Dash2SENDid" display="Dashboard &gt;" xr:uid="{9485AFF1-B41E-4750-AEDE-4E4C981C125C}"/>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0316-8B4D-47FB-8D03-7291CD47ECF5}">
  <sheetPr>
    <tabColor theme="4" tint="0.79998168889431442"/>
  </sheetPr>
  <dimension ref="B1:J35"/>
  <sheetViews>
    <sheetView topLeftCell="A13" workbookViewId="0">
      <selection activeCell="B23" sqref="B23:G35"/>
    </sheetView>
  </sheetViews>
  <sheetFormatPr defaultColWidth="9.1796875" defaultRowHeight="16.5" x14ac:dyDescent="0.45"/>
  <cols>
    <col min="1" max="1" width="2" style="12" customWidth="1"/>
    <col min="2" max="2" width="41.453125" style="12" customWidth="1"/>
    <col min="3" max="10" width="14.81640625" style="12" customWidth="1"/>
    <col min="11" max="16384" width="9.1796875" style="12"/>
  </cols>
  <sheetData>
    <row r="1" spans="2:10" ht="6" customHeight="1" x14ac:dyDescent="0.45"/>
    <row r="2" spans="2:10" ht="29" x14ac:dyDescent="0.75">
      <c r="B2" s="10" t="s">
        <v>513</v>
      </c>
      <c r="C2" s="48"/>
      <c r="D2" s="48"/>
      <c r="E2" s="48"/>
      <c r="F2" s="48"/>
      <c r="G2" s="48"/>
      <c r="H2" s="48"/>
      <c r="I2" s="48"/>
      <c r="J2" s="254" t="s">
        <v>147</v>
      </c>
    </row>
    <row r="5" spans="2:10" x14ac:dyDescent="0.45">
      <c r="B5" s="50" t="s">
        <v>514</v>
      </c>
      <c r="C5" s="49"/>
      <c r="D5" s="49"/>
      <c r="E5" s="49"/>
      <c r="F5" s="49"/>
      <c r="G5" s="49"/>
      <c r="H5" s="49"/>
      <c r="I5" s="49"/>
      <c r="J5" s="49"/>
    </row>
    <row r="7" spans="2:10" ht="21" customHeight="1" x14ac:dyDescent="0.45">
      <c r="B7" s="50" t="s">
        <v>515</v>
      </c>
      <c r="C7" s="152">
        <v>44652</v>
      </c>
      <c r="D7" s="152">
        <v>44682</v>
      </c>
      <c r="E7" s="152">
        <v>44713</v>
      </c>
      <c r="F7" s="152">
        <v>44743</v>
      </c>
      <c r="G7" s="152">
        <v>44774</v>
      </c>
      <c r="H7" s="152">
        <v>44805</v>
      </c>
      <c r="I7" s="152">
        <v>44835</v>
      </c>
      <c r="J7" s="152">
        <v>44866</v>
      </c>
    </row>
    <row r="8" spans="2:10" ht="32.25" customHeight="1" x14ac:dyDescent="0.45">
      <c r="B8" s="12" t="s">
        <v>55</v>
      </c>
      <c r="C8" s="28">
        <v>7</v>
      </c>
      <c r="D8" s="28">
        <v>12</v>
      </c>
      <c r="E8" s="28">
        <v>21</v>
      </c>
      <c r="F8" s="28">
        <v>33</v>
      </c>
      <c r="G8" s="28">
        <v>51</v>
      </c>
      <c r="H8" s="28">
        <v>68</v>
      </c>
      <c r="I8" s="28">
        <v>82</v>
      </c>
      <c r="J8" s="28">
        <v>95</v>
      </c>
    </row>
    <row r="9" spans="2:10" ht="32.25" customHeight="1" x14ac:dyDescent="0.45">
      <c r="B9" s="12" t="s">
        <v>56</v>
      </c>
      <c r="C9" s="28">
        <v>203</v>
      </c>
      <c r="D9" s="28">
        <v>223</v>
      </c>
      <c r="E9" s="28">
        <v>224</v>
      </c>
      <c r="F9" s="28">
        <v>229</v>
      </c>
      <c r="G9" s="28">
        <v>232</v>
      </c>
      <c r="H9" s="28">
        <v>246</v>
      </c>
      <c r="I9" s="28">
        <v>250</v>
      </c>
      <c r="J9" s="28">
        <v>250</v>
      </c>
    </row>
    <row r="10" spans="2:10" ht="32.25" customHeight="1" x14ac:dyDescent="0.45">
      <c r="B10" s="12" t="s">
        <v>58</v>
      </c>
      <c r="C10" s="153">
        <v>3.4482758620689655E-2</v>
      </c>
      <c r="D10" s="153">
        <v>5.3811659192825115E-2</v>
      </c>
      <c r="E10" s="153">
        <v>9.375E-2</v>
      </c>
      <c r="F10" s="153">
        <v>0.14410480349344978</v>
      </c>
      <c r="G10" s="153">
        <v>0.21982758620689655</v>
      </c>
      <c r="H10" s="153">
        <v>0.27642276422764228</v>
      </c>
      <c r="I10" s="153">
        <v>0.32800000000000001</v>
      </c>
      <c r="J10" s="153">
        <v>0.38</v>
      </c>
    </row>
    <row r="11" spans="2:10" ht="32.25" customHeight="1" x14ac:dyDescent="0.45">
      <c r="B11" s="12" t="s">
        <v>59</v>
      </c>
      <c r="C11" s="28">
        <v>0</v>
      </c>
      <c r="D11" s="28">
        <v>0</v>
      </c>
      <c r="E11" s="28">
        <v>0</v>
      </c>
      <c r="F11" s="28">
        <v>0</v>
      </c>
      <c r="G11" s="28">
        <v>1</v>
      </c>
      <c r="H11" s="28">
        <v>2</v>
      </c>
      <c r="I11" s="28">
        <v>2</v>
      </c>
      <c r="J11" s="28">
        <v>3</v>
      </c>
    </row>
    <row r="12" spans="2:10" ht="32.25" customHeight="1" x14ac:dyDescent="0.45">
      <c r="B12" s="12" t="s">
        <v>61</v>
      </c>
      <c r="C12" s="154">
        <v>0.7142857142857143</v>
      </c>
      <c r="D12" s="154">
        <v>0.75</v>
      </c>
      <c r="E12" s="154">
        <v>0.66666666666666663</v>
      </c>
      <c r="F12" s="154">
        <v>0.69696969696969702</v>
      </c>
      <c r="G12" s="154">
        <v>0.80392156862745101</v>
      </c>
      <c r="H12" s="154">
        <v>0.80882352941176472</v>
      </c>
      <c r="I12" s="154">
        <v>0.81699999999999995</v>
      </c>
      <c r="J12" s="154">
        <v>0.86299999999999999</v>
      </c>
    </row>
    <row r="13" spans="2:10" ht="27" customHeight="1" x14ac:dyDescent="0.45">
      <c r="C13" s="28"/>
      <c r="D13" s="28"/>
      <c r="E13" s="28"/>
      <c r="F13" s="28"/>
      <c r="G13" s="28"/>
      <c r="H13" s="28"/>
      <c r="I13" s="28"/>
      <c r="J13" s="28"/>
    </row>
    <row r="14" spans="2:10" ht="21" customHeight="1" x14ac:dyDescent="0.45">
      <c r="B14" s="50" t="s">
        <v>516</v>
      </c>
      <c r="C14" s="152">
        <v>44652</v>
      </c>
      <c r="D14" s="152">
        <v>44682</v>
      </c>
      <c r="E14" s="152">
        <v>44713</v>
      </c>
      <c r="F14" s="152">
        <v>44743</v>
      </c>
      <c r="G14" s="152">
        <v>44774</v>
      </c>
      <c r="H14" s="152">
        <v>44805</v>
      </c>
      <c r="I14" s="152">
        <v>44835</v>
      </c>
      <c r="J14" s="152">
        <v>44866</v>
      </c>
    </row>
    <row r="15" spans="2:10" ht="32.25" customHeight="1" x14ac:dyDescent="0.45">
      <c r="B15" s="12" t="s">
        <v>55</v>
      </c>
      <c r="C15" s="28">
        <v>148</v>
      </c>
      <c r="D15" s="28">
        <v>351</v>
      </c>
      <c r="E15" s="28">
        <v>573</v>
      </c>
      <c r="F15" s="28">
        <v>748</v>
      </c>
      <c r="G15" s="28">
        <v>905</v>
      </c>
      <c r="H15" s="28">
        <v>1117</v>
      </c>
      <c r="I15" s="28">
        <v>1317</v>
      </c>
      <c r="J15" s="28">
        <v>1531</v>
      </c>
    </row>
    <row r="16" spans="2:10" ht="32.25" customHeight="1" x14ac:dyDescent="0.45">
      <c r="B16" s="12" t="s">
        <v>56</v>
      </c>
      <c r="C16" s="28">
        <v>2804</v>
      </c>
      <c r="D16" s="28">
        <v>2983</v>
      </c>
      <c r="E16" s="28">
        <v>2986</v>
      </c>
      <c r="F16" s="28">
        <v>3002</v>
      </c>
      <c r="G16" s="28">
        <v>2996</v>
      </c>
      <c r="H16" s="28">
        <v>3120</v>
      </c>
      <c r="I16" s="28">
        <v>31.38</v>
      </c>
      <c r="J16" s="28">
        <v>3162</v>
      </c>
    </row>
    <row r="17" spans="2:10" ht="32.25" customHeight="1" x14ac:dyDescent="0.45">
      <c r="B17" s="12" t="s">
        <v>58</v>
      </c>
      <c r="C17" s="153">
        <v>5.2781740370898715E-2</v>
      </c>
      <c r="D17" s="153">
        <v>0.11766677841099564</v>
      </c>
      <c r="E17" s="153">
        <v>0.19189551239115873</v>
      </c>
      <c r="F17" s="153">
        <v>0.24916722185209861</v>
      </c>
      <c r="G17" s="153">
        <v>0.30206942590120162</v>
      </c>
      <c r="H17" s="153">
        <v>0.35801282051282052</v>
      </c>
      <c r="I17" s="154">
        <v>0.42</v>
      </c>
      <c r="J17" s="154">
        <v>0.49</v>
      </c>
    </row>
    <row r="18" spans="2:10" ht="32.25" customHeight="1" x14ac:dyDescent="0.45">
      <c r="B18" s="12" t="s">
        <v>59</v>
      </c>
      <c r="C18" s="28">
        <v>4</v>
      </c>
      <c r="D18" s="28">
        <v>8</v>
      </c>
      <c r="E18" s="28">
        <v>10</v>
      </c>
      <c r="F18" s="28">
        <v>11</v>
      </c>
      <c r="G18" s="28">
        <v>14</v>
      </c>
      <c r="H18" s="28">
        <v>22</v>
      </c>
      <c r="I18" s="28">
        <v>25</v>
      </c>
      <c r="J18" s="28">
        <v>38</v>
      </c>
    </row>
    <row r="19" spans="2:10" ht="32.25" customHeight="1" x14ac:dyDescent="0.45">
      <c r="B19" s="12" t="s">
        <v>61</v>
      </c>
      <c r="C19" s="153">
        <v>0.76351351351351349</v>
      </c>
      <c r="D19" s="153">
        <v>0.81766381766381768</v>
      </c>
      <c r="E19" s="153">
        <v>0.84118673647469455</v>
      </c>
      <c r="F19" s="153">
        <v>0.83556149732620322</v>
      </c>
      <c r="G19" s="153">
        <v>0.86961325966850833</v>
      </c>
      <c r="H19" s="153">
        <v>0.87108325872873771</v>
      </c>
      <c r="I19" s="154">
        <v>0.86499999999999999</v>
      </c>
      <c r="J19" s="154">
        <v>0.88800000000000001</v>
      </c>
    </row>
    <row r="21" spans="2:10" x14ac:dyDescent="0.45">
      <c r="B21" s="155"/>
    </row>
    <row r="22" spans="2:10" x14ac:dyDescent="0.45">
      <c r="B22" s="374" t="s">
        <v>171</v>
      </c>
      <c r="C22" s="375"/>
      <c r="D22" s="375"/>
      <c r="E22" s="375"/>
      <c r="F22" s="375"/>
      <c r="G22" s="376"/>
    </row>
    <row r="23" spans="2:10" x14ac:dyDescent="0.45">
      <c r="B23" s="356" t="s">
        <v>523</v>
      </c>
      <c r="C23" s="365"/>
      <c r="D23" s="365"/>
      <c r="E23" s="365"/>
      <c r="F23" s="365"/>
      <c r="G23" s="366"/>
    </row>
    <row r="24" spans="2:10" x14ac:dyDescent="0.45">
      <c r="B24" s="367"/>
      <c r="C24" s="368"/>
      <c r="D24" s="368"/>
      <c r="E24" s="368"/>
      <c r="F24" s="368"/>
      <c r="G24" s="369"/>
    </row>
    <row r="25" spans="2:10" x14ac:dyDescent="0.45">
      <c r="B25" s="367"/>
      <c r="C25" s="368"/>
      <c r="D25" s="368"/>
      <c r="E25" s="368"/>
      <c r="F25" s="368"/>
      <c r="G25" s="369"/>
    </row>
    <row r="26" spans="2:10" x14ac:dyDescent="0.45">
      <c r="B26" s="367"/>
      <c r="C26" s="368"/>
      <c r="D26" s="368"/>
      <c r="E26" s="368"/>
      <c r="F26" s="368"/>
      <c r="G26" s="369"/>
    </row>
    <row r="27" spans="2:10" x14ac:dyDescent="0.45">
      <c r="B27" s="367"/>
      <c r="C27" s="368"/>
      <c r="D27" s="368"/>
      <c r="E27" s="368"/>
      <c r="F27" s="368"/>
      <c r="G27" s="369"/>
    </row>
    <row r="28" spans="2:10" x14ac:dyDescent="0.45">
      <c r="B28" s="367"/>
      <c r="C28" s="368"/>
      <c r="D28" s="368"/>
      <c r="E28" s="368"/>
      <c r="F28" s="368"/>
      <c r="G28" s="369"/>
    </row>
    <row r="29" spans="2:10" x14ac:dyDescent="0.45">
      <c r="B29" s="367"/>
      <c r="C29" s="368"/>
      <c r="D29" s="368"/>
      <c r="E29" s="368"/>
      <c r="F29" s="368"/>
      <c r="G29" s="369"/>
    </row>
    <row r="30" spans="2:10" x14ac:dyDescent="0.45">
      <c r="B30" s="367"/>
      <c r="C30" s="368"/>
      <c r="D30" s="368"/>
      <c r="E30" s="368"/>
      <c r="F30" s="368"/>
      <c r="G30" s="369"/>
    </row>
    <row r="31" spans="2:10" x14ac:dyDescent="0.45">
      <c r="B31" s="367"/>
      <c r="C31" s="368"/>
      <c r="D31" s="368"/>
      <c r="E31" s="368"/>
      <c r="F31" s="368"/>
      <c r="G31" s="369"/>
    </row>
    <row r="32" spans="2:10" x14ac:dyDescent="0.45">
      <c r="B32" s="367"/>
      <c r="C32" s="368"/>
      <c r="D32" s="368"/>
      <c r="E32" s="368"/>
      <c r="F32" s="368"/>
      <c r="G32" s="369"/>
    </row>
    <row r="33" spans="2:7" x14ac:dyDescent="0.45">
      <c r="B33" s="367"/>
      <c r="C33" s="368"/>
      <c r="D33" s="368"/>
      <c r="E33" s="368"/>
      <c r="F33" s="368"/>
      <c r="G33" s="369"/>
    </row>
    <row r="34" spans="2:7" x14ac:dyDescent="0.45">
      <c r="B34" s="367"/>
      <c r="C34" s="368"/>
      <c r="D34" s="368"/>
      <c r="E34" s="368"/>
      <c r="F34" s="368"/>
      <c r="G34" s="369"/>
    </row>
    <row r="35" spans="2:7" x14ac:dyDescent="0.45">
      <c r="B35" s="370"/>
      <c r="C35" s="371"/>
      <c r="D35" s="371"/>
      <c r="E35" s="371"/>
      <c r="F35" s="371"/>
      <c r="G35" s="372"/>
    </row>
  </sheetData>
  <mergeCells count="2">
    <mergeCell ref="B22:G22"/>
    <mergeCell ref="B23:G35"/>
  </mergeCells>
  <hyperlinks>
    <hyperlink ref="J2" location="Dash2Healthchk" display="Dashboard &gt;" xr:uid="{17BEFCA4-C342-4B02-A069-706C8CEB8732}"/>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C1E31-2E06-4E53-BC5D-EF55D67923C4}">
  <dimension ref="A1:T97"/>
  <sheetViews>
    <sheetView tabSelected="1" zoomScale="106" zoomScaleNormal="106" workbookViewId="0">
      <selection activeCell="C2" sqref="C2"/>
    </sheetView>
  </sheetViews>
  <sheetFormatPr defaultColWidth="9.1796875" defaultRowHeight="16.5" x14ac:dyDescent="0.45"/>
  <cols>
    <col min="1" max="1" width="1.54296875" style="12" customWidth="1"/>
    <col min="2" max="4" width="12" style="12" customWidth="1"/>
    <col min="5" max="5" width="10.7265625" style="12" customWidth="1"/>
    <col min="6" max="10" width="8.26953125" style="12" customWidth="1"/>
    <col min="11" max="11" width="10.26953125" style="12" customWidth="1"/>
    <col min="12" max="13" width="12" style="12" customWidth="1"/>
    <col min="14" max="14" width="3" style="12" customWidth="1"/>
    <col min="15" max="16" width="12" style="12" customWidth="1"/>
    <col min="17" max="17" width="16.26953125" style="12" customWidth="1"/>
    <col min="18" max="20" width="12" style="12" customWidth="1"/>
    <col min="21" max="21" width="1.1796875" style="12" customWidth="1"/>
    <col min="22" max="16384" width="9.1796875" style="12"/>
  </cols>
  <sheetData>
    <row r="1" spans="1:18" ht="5.25" customHeight="1" x14ac:dyDescent="0.45"/>
    <row r="2" spans="1:18" ht="74.25" customHeight="1" thickBot="1" x14ac:dyDescent="0.5">
      <c r="B2" s="179"/>
      <c r="C2" s="178"/>
      <c r="D2" s="178"/>
      <c r="E2" s="178"/>
      <c r="F2" s="268" t="s">
        <v>9</v>
      </c>
      <c r="G2" s="269"/>
      <c r="H2" s="269"/>
      <c r="I2" s="269"/>
      <c r="J2" s="269"/>
      <c r="K2" s="269"/>
      <c r="L2" s="269"/>
      <c r="M2" s="269"/>
      <c r="N2" s="269"/>
      <c r="O2" s="269"/>
      <c r="P2" s="269"/>
      <c r="Q2" s="179"/>
      <c r="R2" s="178"/>
    </row>
    <row r="3" spans="1:18" ht="6.75" customHeight="1" thickTop="1" x14ac:dyDescent="0.45"/>
    <row r="4" spans="1:18" x14ac:dyDescent="0.45">
      <c r="B4" s="183" t="s">
        <v>10</v>
      </c>
      <c r="C4" s="183"/>
      <c r="D4" s="183"/>
      <c r="E4" s="183"/>
      <c r="F4" s="183"/>
      <c r="G4" s="183"/>
      <c r="H4" s="183"/>
      <c r="I4" s="183"/>
      <c r="J4" s="183"/>
      <c r="K4" s="183"/>
      <c r="L4" s="183"/>
      <c r="M4" s="183"/>
      <c r="O4" s="183"/>
      <c r="P4" s="183"/>
      <c r="Q4" s="183"/>
      <c r="R4" s="183"/>
    </row>
    <row r="5" spans="1:18" ht="31.5" customHeight="1" x14ac:dyDescent="0.7">
      <c r="A5" s="181"/>
      <c r="B5" s="180" t="s">
        <v>11</v>
      </c>
      <c r="C5" s="48"/>
      <c r="D5" s="48"/>
      <c r="E5" s="48"/>
      <c r="F5" s="48"/>
      <c r="G5" s="48"/>
      <c r="H5" s="48"/>
      <c r="I5" s="48"/>
      <c r="J5" s="48"/>
      <c r="K5" s="48"/>
      <c r="L5" s="48"/>
      <c r="M5" s="251" t="s">
        <v>12</v>
      </c>
      <c r="N5" s="185"/>
      <c r="O5" s="180" t="s">
        <v>13</v>
      </c>
      <c r="P5" s="48"/>
      <c r="Q5" s="48"/>
      <c r="R5" s="251" t="s">
        <v>12</v>
      </c>
    </row>
    <row r="6" spans="1:18" x14ac:dyDescent="0.45">
      <c r="A6" s="181"/>
      <c r="M6" s="181"/>
      <c r="N6" s="185"/>
      <c r="R6" s="181"/>
    </row>
    <row r="7" spans="1:18" x14ac:dyDescent="0.45">
      <c r="A7" s="181"/>
      <c r="M7" s="181"/>
      <c r="N7" s="185"/>
      <c r="R7" s="181"/>
    </row>
    <row r="8" spans="1:18" x14ac:dyDescent="0.45">
      <c r="A8" s="181"/>
      <c r="M8" s="181"/>
      <c r="N8" s="185"/>
      <c r="R8" s="181"/>
    </row>
    <row r="9" spans="1:18" x14ac:dyDescent="0.45">
      <c r="A9" s="181"/>
      <c r="M9" s="181"/>
      <c r="N9" s="185"/>
      <c r="R9" s="181"/>
    </row>
    <row r="10" spans="1:18" x14ac:dyDescent="0.45">
      <c r="A10" s="181"/>
      <c r="M10" s="181"/>
      <c r="N10" s="185"/>
      <c r="R10" s="181"/>
    </row>
    <row r="11" spans="1:18" x14ac:dyDescent="0.45">
      <c r="A11" s="181"/>
      <c r="M11" s="181"/>
      <c r="N11" s="185"/>
      <c r="R11" s="181"/>
    </row>
    <row r="12" spans="1:18" x14ac:dyDescent="0.45">
      <c r="A12" s="181"/>
      <c r="M12" s="181"/>
      <c r="N12" s="185"/>
      <c r="R12" s="181"/>
    </row>
    <row r="13" spans="1:18" x14ac:dyDescent="0.45">
      <c r="A13" s="181"/>
      <c r="M13" s="181"/>
      <c r="N13" s="185"/>
      <c r="R13" s="181"/>
    </row>
    <row r="14" spans="1:18" x14ac:dyDescent="0.45">
      <c r="A14" s="181"/>
      <c r="M14" s="181"/>
      <c r="N14" s="185"/>
      <c r="R14" s="181"/>
    </row>
    <row r="15" spans="1:18" x14ac:dyDescent="0.45">
      <c r="A15" s="181"/>
      <c r="M15" s="181"/>
      <c r="N15" s="185"/>
      <c r="R15" s="181"/>
    </row>
    <row r="16" spans="1:18" x14ac:dyDescent="0.45">
      <c r="A16" s="181"/>
      <c r="B16" s="182"/>
      <c r="C16" s="183"/>
      <c r="D16" s="183"/>
      <c r="E16" s="183"/>
      <c r="F16" s="183"/>
      <c r="G16" s="183"/>
      <c r="H16" s="183"/>
      <c r="I16" s="183"/>
      <c r="J16" s="183"/>
      <c r="K16" s="183"/>
      <c r="L16" s="183"/>
      <c r="M16" s="184"/>
      <c r="N16" s="185"/>
      <c r="O16" s="182"/>
      <c r="P16" s="183"/>
      <c r="Q16" s="183"/>
      <c r="R16" s="184"/>
    </row>
    <row r="18" spans="2:18" ht="24.75" customHeight="1" x14ac:dyDescent="0.7">
      <c r="B18" s="186" t="s">
        <v>14</v>
      </c>
      <c r="C18" s="187"/>
      <c r="D18" s="187"/>
      <c r="E18" s="187"/>
      <c r="F18" s="187"/>
      <c r="G18" s="187"/>
      <c r="H18" s="187"/>
      <c r="I18" s="187"/>
      <c r="J18" s="187"/>
      <c r="K18" s="187"/>
      <c r="L18" s="187"/>
      <c r="M18" s="252" t="s">
        <v>12</v>
      </c>
      <c r="O18" s="186" t="s">
        <v>15</v>
      </c>
      <c r="P18" s="187"/>
      <c r="Q18" s="187"/>
      <c r="R18" s="252" t="s">
        <v>12</v>
      </c>
    </row>
    <row r="19" spans="2:18" x14ac:dyDescent="0.45">
      <c r="B19" s="188"/>
      <c r="M19" s="181"/>
      <c r="O19" s="232" t="s">
        <v>16</v>
      </c>
      <c r="P19" s="233"/>
      <c r="Q19" s="233"/>
      <c r="R19" s="234"/>
    </row>
    <row r="20" spans="2:18" x14ac:dyDescent="0.45">
      <c r="B20" s="188"/>
      <c r="M20" s="181"/>
      <c r="O20" s="232"/>
      <c r="P20" s="233"/>
      <c r="Q20" s="233"/>
      <c r="R20" s="234"/>
    </row>
    <row r="21" spans="2:18" x14ac:dyDescent="0.45">
      <c r="B21" s="188"/>
      <c r="M21" s="181"/>
      <c r="O21" s="235" t="s">
        <v>17</v>
      </c>
      <c r="P21" s="236"/>
      <c r="Q21" s="236" t="s">
        <v>18</v>
      </c>
      <c r="R21" s="237" t="s">
        <v>19</v>
      </c>
    </row>
    <row r="22" spans="2:18" x14ac:dyDescent="0.45">
      <c r="B22" s="188"/>
      <c r="M22" s="181"/>
      <c r="O22" s="232" t="s">
        <v>20</v>
      </c>
      <c r="P22" s="233"/>
      <c r="Q22" s="85">
        <v>90</v>
      </c>
      <c r="R22" s="238">
        <v>0</v>
      </c>
    </row>
    <row r="23" spans="2:18" x14ac:dyDescent="0.45">
      <c r="B23" s="188"/>
      <c r="M23" s="181"/>
      <c r="O23" s="232" t="s">
        <v>21</v>
      </c>
      <c r="P23" s="233"/>
      <c r="Q23" s="85">
        <v>1141</v>
      </c>
      <c r="R23" s="238">
        <v>3</v>
      </c>
    </row>
    <row r="24" spans="2:18" x14ac:dyDescent="0.45">
      <c r="B24" s="188"/>
      <c r="M24" s="181"/>
      <c r="O24" s="232" t="s">
        <v>22</v>
      </c>
      <c r="P24" s="233"/>
      <c r="Q24" s="85">
        <v>0</v>
      </c>
      <c r="R24" s="238">
        <v>0</v>
      </c>
    </row>
    <row r="25" spans="2:18" x14ac:dyDescent="0.45">
      <c r="B25" s="188"/>
      <c r="M25" s="181"/>
      <c r="O25" s="232"/>
      <c r="P25" s="233"/>
      <c r="Q25" s="85"/>
      <c r="R25" s="238"/>
    </row>
    <row r="26" spans="2:18" x14ac:dyDescent="0.45">
      <c r="B26" s="188"/>
      <c r="M26" s="181"/>
      <c r="O26" s="232"/>
      <c r="P26" s="233"/>
      <c r="Q26" s="85"/>
      <c r="R26" s="238"/>
    </row>
    <row r="27" spans="2:18" x14ac:dyDescent="0.45">
      <c r="B27" s="188"/>
      <c r="M27" s="181"/>
      <c r="O27" s="235" t="s">
        <v>23</v>
      </c>
      <c r="P27" s="236"/>
      <c r="Q27" s="85"/>
      <c r="R27" s="238"/>
    </row>
    <row r="28" spans="2:18" x14ac:dyDescent="0.45">
      <c r="B28" s="188"/>
      <c r="M28" s="181"/>
      <c r="O28" s="232" t="s">
        <v>20</v>
      </c>
      <c r="P28" s="233"/>
      <c r="Q28" s="85">
        <v>52</v>
      </c>
      <c r="R28" s="238">
        <v>2</v>
      </c>
    </row>
    <row r="29" spans="2:18" x14ac:dyDescent="0.45">
      <c r="B29" s="188"/>
      <c r="M29" s="181"/>
      <c r="O29" s="232" t="s">
        <v>21</v>
      </c>
      <c r="P29" s="233"/>
      <c r="Q29" s="85">
        <v>149</v>
      </c>
      <c r="R29" s="238">
        <v>1</v>
      </c>
    </row>
    <row r="30" spans="2:18" x14ac:dyDescent="0.45">
      <c r="B30" s="188"/>
      <c r="M30" s="181"/>
      <c r="O30" s="232" t="s">
        <v>22</v>
      </c>
      <c r="P30" s="233"/>
      <c r="Q30" s="85">
        <v>6</v>
      </c>
      <c r="R30" s="238">
        <v>1</v>
      </c>
    </row>
    <row r="31" spans="2:18" x14ac:dyDescent="0.45">
      <c r="B31" s="188"/>
      <c r="M31" s="181"/>
      <c r="O31" s="232"/>
      <c r="P31" s="233"/>
      <c r="Q31" s="85"/>
      <c r="R31" s="238"/>
    </row>
    <row r="32" spans="2:18" x14ac:dyDescent="0.45">
      <c r="B32" s="188"/>
      <c r="M32" s="181"/>
      <c r="O32" s="232"/>
      <c r="P32" s="233"/>
      <c r="Q32" s="85"/>
      <c r="R32" s="238"/>
    </row>
    <row r="33" spans="2:18" x14ac:dyDescent="0.45">
      <c r="B33" s="188"/>
      <c r="M33" s="181"/>
      <c r="O33" s="235" t="s">
        <v>24</v>
      </c>
      <c r="P33" s="233"/>
      <c r="Q33" s="85"/>
      <c r="R33" s="238"/>
    </row>
    <row r="34" spans="2:18" x14ac:dyDescent="0.45">
      <c r="B34" s="188"/>
      <c r="M34" s="181"/>
      <c r="O34" s="232" t="s">
        <v>20</v>
      </c>
      <c r="P34" s="233"/>
      <c r="Q34" s="85">
        <v>208</v>
      </c>
      <c r="R34" s="238">
        <v>1</v>
      </c>
    </row>
    <row r="35" spans="2:18" x14ac:dyDescent="0.45">
      <c r="B35" s="188"/>
      <c r="M35" s="181"/>
      <c r="O35" s="232" t="s">
        <v>21</v>
      </c>
      <c r="P35" s="233"/>
      <c r="Q35" s="85">
        <v>635</v>
      </c>
      <c r="R35" s="238">
        <v>2</v>
      </c>
    </row>
    <row r="36" spans="2:18" x14ac:dyDescent="0.45">
      <c r="B36" s="188"/>
      <c r="M36" s="181"/>
      <c r="O36" s="232"/>
      <c r="P36" s="233"/>
      <c r="Q36" s="233"/>
      <c r="R36" s="234"/>
    </row>
    <row r="37" spans="2:18" x14ac:dyDescent="0.45">
      <c r="B37" s="188"/>
      <c r="M37" s="181"/>
      <c r="O37" s="232"/>
      <c r="P37" s="233"/>
      <c r="Q37" s="233"/>
      <c r="R37" s="234"/>
    </row>
    <row r="38" spans="2:18" x14ac:dyDescent="0.45">
      <c r="B38" s="182"/>
      <c r="C38" s="183"/>
      <c r="D38" s="183"/>
      <c r="E38" s="183"/>
      <c r="F38" s="183"/>
      <c r="G38" s="183"/>
      <c r="H38" s="183"/>
      <c r="I38" s="183"/>
      <c r="J38" s="183"/>
      <c r="K38" s="183"/>
      <c r="L38" s="183"/>
      <c r="M38" s="184"/>
      <c r="O38" s="182"/>
      <c r="P38" s="183"/>
      <c r="Q38" s="183"/>
      <c r="R38" s="184"/>
    </row>
    <row r="41" spans="2:18" ht="25" x14ac:dyDescent="0.7">
      <c r="B41" s="186" t="s">
        <v>25</v>
      </c>
      <c r="C41" s="187"/>
      <c r="D41" s="187"/>
      <c r="E41" s="252" t="s">
        <v>12</v>
      </c>
      <c r="L41" s="186" t="s">
        <v>530</v>
      </c>
      <c r="M41" s="187"/>
      <c r="N41" s="187"/>
      <c r="O41" s="190"/>
      <c r="P41" s="252" t="s">
        <v>12</v>
      </c>
    </row>
    <row r="42" spans="2:18" x14ac:dyDescent="0.45">
      <c r="B42" s="232" t="s">
        <v>26</v>
      </c>
      <c r="C42" s="233"/>
      <c r="E42" s="181"/>
      <c r="L42" s="270" t="s">
        <v>531</v>
      </c>
      <c r="M42" s="272"/>
      <c r="N42" s="272"/>
      <c r="O42" s="272"/>
      <c r="P42" s="273"/>
    </row>
    <row r="43" spans="2:18" x14ac:dyDescent="0.45">
      <c r="B43" s="232"/>
      <c r="C43" s="233"/>
      <c r="E43" s="181"/>
      <c r="L43" s="274"/>
      <c r="M43" s="272"/>
      <c r="N43" s="272"/>
      <c r="O43" s="272"/>
      <c r="P43" s="273"/>
    </row>
    <row r="44" spans="2:18" x14ac:dyDescent="0.45">
      <c r="B44" s="232" t="s">
        <v>27</v>
      </c>
      <c r="C44" s="239">
        <v>0.1283</v>
      </c>
      <c r="E44" s="181"/>
      <c r="L44" s="240"/>
      <c r="M44" s="85"/>
      <c r="N44" s="233"/>
      <c r="O44" s="233"/>
      <c r="P44" s="181"/>
    </row>
    <row r="45" spans="2:18" x14ac:dyDescent="0.45">
      <c r="B45" s="232" t="s">
        <v>28</v>
      </c>
      <c r="C45" s="239">
        <v>3.95E-2</v>
      </c>
      <c r="E45" s="181"/>
      <c r="L45" s="244">
        <v>44896</v>
      </c>
      <c r="M45" s="85">
        <v>5</v>
      </c>
      <c r="N45" s="233"/>
      <c r="O45" s="233"/>
      <c r="P45" s="181"/>
    </row>
    <row r="46" spans="2:18" ht="33" x14ac:dyDescent="0.45">
      <c r="B46" s="188"/>
      <c r="E46" s="181"/>
      <c r="L46" s="245" t="s">
        <v>29</v>
      </c>
      <c r="M46" s="85">
        <v>97</v>
      </c>
      <c r="N46" s="233"/>
      <c r="O46" s="233"/>
      <c r="P46" s="181"/>
    </row>
    <row r="47" spans="2:18" ht="18" customHeight="1" x14ac:dyDescent="0.7">
      <c r="B47" s="182"/>
      <c r="C47" s="183"/>
      <c r="D47" s="183"/>
      <c r="E47" s="184"/>
      <c r="J47" s="189"/>
      <c r="L47" s="241"/>
      <c r="M47" s="242"/>
      <c r="N47" s="242"/>
      <c r="O47" s="242"/>
      <c r="P47" s="184"/>
    </row>
    <row r="48" spans="2:18" ht="14.25" customHeight="1" x14ac:dyDescent="0.7">
      <c r="K48" s="189"/>
    </row>
    <row r="49" spans="1:20" x14ac:dyDescent="0.45">
      <c r="B49" s="183"/>
      <c r="C49" s="183"/>
      <c r="D49" s="183"/>
      <c r="E49" s="183"/>
      <c r="F49" s="183"/>
      <c r="G49" s="183"/>
      <c r="H49" s="183"/>
      <c r="I49" s="183"/>
    </row>
    <row r="50" spans="1:20" ht="25" x14ac:dyDescent="0.7">
      <c r="B50" s="186" t="s">
        <v>30</v>
      </c>
      <c r="C50" s="187"/>
      <c r="D50" s="187"/>
      <c r="E50" s="187"/>
      <c r="F50" s="187"/>
      <c r="G50" s="187"/>
      <c r="H50" s="187"/>
      <c r="I50" s="187"/>
      <c r="J50" s="252" t="s">
        <v>12</v>
      </c>
      <c r="K50" s="185"/>
      <c r="L50" s="246" t="s">
        <v>31</v>
      </c>
      <c r="M50" s="187"/>
      <c r="N50" s="187"/>
      <c r="O50" s="187"/>
      <c r="P50" s="187"/>
      <c r="Q50" s="187"/>
      <c r="R50" s="187"/>
      <c r="S50" s="187"/>
      <c r="T50" s="252" t="s">
        <v>12</v>
      </c>
    </row>
    <row r="51" spans="1:20" x14ac:dyDescent="0.45">
      <c r="B51" s="188"/>
      <c r="J51" s="181"/>
      <c r="K51" s="185"/>
      <c r="L51" s="277" t="s">
        <v>32</v>
      </c>
      <c r="M51" s="278"/>
      <c r="N51" s="278"/>
      <c r="O51" s="278"/>
      <c r="P51" s="250"/>
      <c r="Q51" s="286" t="s">
        <v>33</v>
      </c>
      <c r="R51" s="291"/>
      <c r="S51" s="291"/>
      <c r="T51" s="292"/>
    </row>
    <row r="52" spans="1:20" x14ac:dyDescent="0.45">
      <c r="B52" s="188"/>
      <c r="J52" s="181"/>
      <c r="K52" s="185"/>
      <c r="L52" s="279"/>
      <c r="M52" s="278"/>
      <c r="N52" s="278"/>
      <c r="O52" s="278"/>
      <c r="P52" s="250"/>
      <c r="Q52" s="291"/>
      <c r="R52" s="291"/>
      <c r="S52" s="291"/>
      <c r="T52" s="292"/>
    </row>
    <row r="53" spans="1:20" x14ac:dyDescent="0.45">
      <c r="B53" s="188"/>
      <c r="J53" s="181"/>
      <c r="K53" s="185"/>
      <c r="L53" s="280"/>
      <c r="M53" s="281"/>
      <c r="N53" s="281"/>
      <c r="O53" s="281"/>
      <c r="T53" s="181"/>
    </row>
    <row r="54" spans="1:20" ht="46.5" customHeight="1" x14ac:dyDescent="0.45">
      <c r="B54" s="188"/>
      <c r="J54" s="181"/>
      <c r="K54" s="185"/>
      <c r="L54" s="247" t="s">
        <v>34</v>
      </c>
      <c r="M54" s="275" t="s">
        <v>35</v>
      </c>
      <c r="N54" s="276"/>
      <c r="O54" s="247" t="s">
        <v>36</v>
      </c>
      <c r="P54" s="233"/>
      <c r="Q54" s="242"/>
      <c r="R54" s="242"/>
      <c r="S54" s="243"/>
      <c r="T54" s="248" t="s">
        <v>37</v>
      </c>
    </row>
    <row r="55" spans="1:20" x14ac:dyDescent="0.45">
      <c r="B55" s="188"/>
      <c r="J55" s="181"/>
      <c r="K55" s="185"/>
      <c r="L55" s="249" t="s">
        <v>38</v>
      </c>
      <c r="M55" s="275">
        <v>101</v>
      </c>
      <c r="N55" s="276"/>
      <c r="O55" s="249">
        <v>15.3</v>
      </c>
      <c r="P55" s="233"/>
      <c r="Q55" s="293" t="s">
        <v>39</v>
      </c>
      <c r="R55" s="294"/>
      <c r="S55" s="295"/>
      <c r="T55" s="299">
        <v>230</v>
      </c>
    </row>
    <row r="56" spans="1:20" x14ac:dyDescent="0.45">
      <c r="B56" s="188"/>
      <c r="J56" s="181"/>
      <c r="K56" s="185"/>
      <c r="L56" s="249" t="s">
        <v>40</v>
      </c>
      <c r="M56" s="275">
        <v>71</v>
      </c>
      <c r="N56" s="276"/>
      <c r="O56" s="249">
        <v>20.6</v>
      </c>
      <c r="P56" s="233"/>
      <c r="Q56" s="296"/>
      <c r="R56" s="297"/>
      <c r="S56" s="298"/>
      <c r="T56" s="300"/>
    </row>
    <row r="57" spans="1:20" x14ac:dyDescent="0.45">
      <c r="B57" s="188"/>
      <c r="J57" s="181"/>
      <c r="K57" s="185"/>
      <c r="L57" s="249" t="s">
        <v>41</v>
      </c>
      <c r="M57" s="275">
        <v>14</v>
      </c>
      <c r="N57" s="276"/>
      <c r="O57" s="249">
        <v>20.6</v>
      </c>
      <c r="P57" s="233"/>
      <c r="Q57" s="293" t="s">
        <v>42</v>
      </c>
      <c r="R57" s="294"/>
      <c r="S57" s="295"/>
      <c r="T57" s="299">
        <v>2605</v>
      </c>
    </row>
    <row r="58" spans="1:20" x14ac:dyDescent="0.45">
      <c r="B58" s="188"/>
      <c r="J58" s="181"/>
      <c r="K58" s="185"/>
      <c r="L58" s="249" t="s">
        <v>43</v>
      </c>
      <c r="M58" s="275">
        <v>212</v>
      </c>
      <c r="N58" s="276"/>
      <c r="O58" s="249">
        <v>23.6</v>
      </c>
      <c r="P58" s="233"/>
      <c r="Q58" s="296"/>
      <c r="R58" s="297"/>
      <c r="S58" s="298"/>
      <c r="T58" s="300"/>
    </row>
    <row r="59" spans="1:20" x14ac:dyDescent="0.45">
      <c r="B59" s="188"/>
      <c r="J59" s="181"/>
      <c r="K59" s="185"/>
      <c r="L59" s="249" t="s">
        <v>44</v>
      </c>
      <c r="M59" s="275">
        <v>398</v>
      </c>
      <c r="N59" s="276"/>
      <c r="O59" s="249">
        <v>19.7</v>
      </c>
      <c r="P59" s="233"/>
      <c r="Q59" s="303" t="s">
        <v>45</v>
      </c>
      <c r="R59" s="304"/>
      <c r="S59" s="304"/>
      <c r="T59" s="301">
        <v>2605</v>
      </c>
    </row>
    <row r="60" spans="1:20" x14ac:dyDescent="0.45">
      <c r="B60" s="188"/>
      <c r="J60" s="181"/>
      <c r="K60" s="185"/>
      <c r="L60" s="233"/>
      <c r="M60" s="233"/>
      <c r="N60" s="233"/>
      <c r="O60" s="233"/>
      <c r="P60" s="233"/>
      <c r="Q60" s="304"/>
      <c r="R60" s="304"/>
      <c r="S60" s="304"/>
      <c r="T60" s="302"/>
    </row>
    <row r="61" spans="1:20" x14ac:dyDescent="0.45">
      <c r="B61" s="182"/>
      <c r="C61" s="183"/>
      <c r="D61" s="183"/>
      <c r="E61" s="183"/>
      <c r="F61" s="183"/>
      <c r="G61" s="183"/>
      <c r="H61" s="183"/>
      <c r="I61" s="183"/>
      <c r="J61" s="184"/>
      <c r="K61" s="185"/>
      <c r="L61" s="182"/>
      <c r="M61" s="183"/>
      <c r="N61" s="183"/>
      <c r="O61" s="183"/>
      <c r="P61" s="183"/>
      <c r="Q61" s="183"/>
      <c r="R61" s="183"/>
      <c r="S61" s="183"/>
      <c r="T61" s="184"/>
    </row>
    <row r="64" spans="1:20" ht="25" x14ac:dyDescent="0.7">
      <c r="A64" s="181"/>
      <c r="B64" s="186" t="s">
        <v>46</v>
      </c>
      <c r="C64" s="187"/>
      <c r="D64" s="187"/>
      <c r="E64" s="187"/>
      <c r="F64" s="187"/>
      <c r="G64" s="187"/>
      <c r="H64" s="187"/>
      <c r="I64" s="187"/>
      <c r="J64" s="252" t="s">
        <v>47</v>
      </c>
      <c r="L64" s="186" t="s">
        <v>535</v>
      </c>
      <c r="M64" s="187"/>
      <c r="N64" s="187"/>
      <c r="O64" s="187"/>
      <c r="P64" s="187"/>
      <c r="Q64" s="187"/>
      <c r="R64" s="187"/>
      <c r="S64" s="187"/>
      <c r="T64" s="252" t="s">
        <v>12</v>
      </c>
    </row>
    <row r="65" spans="1:20" x14ac:dyDescent="0.45">
      <c r="A65" s="181"/>
      <c r="B65" s="188"/>
      <c r="J65" s="181"/>
      <c r="L65" s="188"/>
      <c r="T65" s="181"/>
    </row>
    <row r="66" spans="1:20" x14ac:dyDescent="0.45">
      <c r="A66" s="181"/>
      <c r="B66" s="188"/>
      <c r="J66" s="181"/>
      <c r="L66" s="188"/>
      <c r="T66" s="181"/>
    </row>
    <row r="67" spans="1:20" x14ac:dyDescent="0.45">
      <c r="A67" s="181"/>
      <c r="B67" s="188"/>
      <c r="J67" s="181"/>
      <c r="L67" s="188"/>
      <c r="T67" s="181"/>
    </row>
    <row r="68" spans="1:20" x14ac:dyDescent="0.45">
      <c r="A68" s="181"/>
      <c r="B68" s="188"/>
      <c r="J68" s="181"/>
      <c r="L68" s="188"/>
      <c r="T68" s="181"/>
    </row>
    <row r="69" spans="1:20" x14ac:dyDescent="0.45">
      <c r="A69" s="181"/>
      <c r="B69" s="188"/>
      <c r="J69" s="181"/>
      <c r="L69" s="188"/>
      <c r="T69" s="181"/>
    </row>
    <row r="70" spans="1:20" x14ac:dyDescent="0.45">
      <c r="A70" s="181"/>
      <c r="B70" s="188"/>
      <c r="J70" s="181"/>
      <c r="L70" s="188"/>
      <c r="T70" s="181"/>
    </row>
    <row r="71" spans="1:20" x14ac:dyDescent="0.45">
      <c r="A71" s="181"/>
      <c r="B71" s="188"/>
      <c r="J71" s="181"/>
      <c r="L71" s="188"/>
      <c r="T71" s="181"/>
    </row>
    <row r="72" spans="1:20" x14ac:dyDescent="0.45">
      <c r="A72" s="181"/>
      <c r="B72" s="188"/>
      <c r="J72" s="181"/>
      <c r="L72" s="188"/>
      <c r="T72" s="181"/>
    </row>
    <row r="73" spans="1:20" x14ac:dyDescent="0.45">
      <c r="A73" s="181"/>
      <c r="B73" s="188"/>
      <c r="J73" s="181"/>
      <c r="L73" s="188"/>
      <c r="T73" s="181"/>
    </row>
    <row r="74" spans="1:20" x14ac:dyDescent="0.45">
      <c r="A74" s="181"/>
      <c r="B74" s="188"/>
      <c r="J74" s="181"/>
      <c r="L74" s="182"/>
      <c r="M74" s="183"/>
      <c r="N74" s="183"/>
      <c r="O74" s="183"/>
      <c r="P74" s="183"/>
      <c r="Q74" s="183"/>
      <c r="R74" s="183"/>
      <c r="S74" s="183"/>
      <c r="T74" s="184"/>
    </row>
    <row r="75" spans="1:20" x14ac:dyDescent="0.45">
      <c r="A75" s="181"/>
      <c r="B75" s="188"/>
      <c r="J75" s="181"/>
    </row>
    <row r="76" spans="1:20" x14ac:dyDescent="0.45">
      <c r="A76" s="181"/>
      <c r="B76" s="182"/>
      <c r="C76" s="183"/>
      <c r="D76" s="183"/>
      <c r="E76" s="183"/>
      <c r="F76" s="183"/>
      <c r="G76" s="183"/>
      <c r="H76" s="183"/>
      <c r="I76" s="183"/>
      <c r="J76" s="184"/>
    </row>
    <row r="78" spans="1:20" ht="25" x14ac:dyDescent="0.7">
      <c r="B78" s="186" t="s">
        <v>48</v>
      </c>
      <c r="C78" s="187"/>
      <c r="D78" s="187"/>
      <c r="E78" s="187"/>
      <c r="F78" s="187"/>
      <c r="G78" s="187"/>
      <c r="H78" s="187"/>
      <c r="I78" s="187"/>
      <c r="J78" s="252" t="s">
        <v>12</v>
      </c>
      <c r="L78" s="186" t="s">
        <v>49</v>
      </c>
      <c r="M78" s="187"/>
      <c r="N78" s="187"/>
      <c r="O78" s="187"/>
      <c r="P78" s="187"/>
      <c r="Q78" s="187"/>
      <c r="R78" s="187"/>
      <c r="S78" s="187"/>
      <c r="T78" s="252" t="s">
        <v>12</v>
      </c>
    </row>
    <row r="79" spans="1:20" ht="28.5" customHeight="1" x14ac:dyDescent="0.45">
      <c r="B79" s="188"/>
      <c r="C79" s="233"/>
      <c r="D79" s="233"/>
      <c r="E79" s="282" t="s">
        <v>50</v>
      </c>
      <c r="F79" s="284" t="s">
        <v>51</v>
      </c>
      <c r="J79" s="181"/>
      <c r="L79" s="188"/>
      <c r="M79" s="192"/>
      <c r="N79" s="267"/>
      <c r="O79" s="267"/>
      <c r="P79" s="267"/>
      <c r="Q79" s="267"/>
      <c r="R79" s="267"/>
      <c r="S79" s="256" t="s">
        <v>52</v>
      </c>
      <c r="T79" s="255" t="s">
        <v>53</v>
      </c>
    </row>
    <row r="80" spans="1:20" x14ac:dyDescent="0.45">
      <c r="B80" s="188"/>
      <c r="C80" s="233"/>
      <c r="D80" s="233"/>
      <c r="E80" s="283"/>
      <c r="F80" s="285"/>
      <c r="G80" s="28"/>
      <c r="J80" s="181"/>
      <c r="L80" s="188"/>
      <c r="M80" s="286" t="s">
        <v>54</v>
      </c>
      <c r="N80" s="287"/>
      <c r="O80" s="287"/>
      <c r="P80" s="287"/>
      <c r="Q80" s="287"/>
      <c r="R80" s="287"/>
      <c r="S80" s="305">
        <v>34</v>
      </c>
      <c r="T80" s="308">
        <v>45</v>
      </c>
    </row>
    <row r="81" spans="2:20" x14ac:dyDescent="0.45">
      <c r="B81" s="188"/>
      <c r="C81" s="257" t="s">
        <v>55</v>
      </c>
      <c r="D81" s="257"/>
      <c r="E81" s="263">
        <v>95</v>
      </c>
      <c r="F81" s="258">
        <v>1531</v>
      </c>
      <c r="G81" s="28"/>
      <c r="J81" s="181"/>
      <c r="L81" s="188"/>
      <c r="M81" s="288"/>
      <c r="N81" s="288"/>
      <c r="O81" s="288"/>
      <c r="P81" s="288"/>
      <c r="Q81" s="288"/>
      <c r="R81" s="288"/>
      <c r="S81" s="306"/>
      <c r="T81" s="309"/>
    </row>
    <row r="82" spans="2:20" x14ac:dyDescent="0.45">
      <c r="B82" s="188"/>
      <c r="C82" s="233" t="s">
        <v>56</v>
      </c>
      <c r="D82" s="233"/>
      <c r="E82" s="264">
        <v>250</v>
      </c>
      <c r="F82" s="85">
        <v>3162</v>
      </c>
      <c r="G82" s="28"/>
      <c r="J82" s="181"/>
      <c r="L82" s="188"/>
      <c r="M82" s="289" t="s">
        <v>57</v>
      </c>
      <c r="N82" s="290"/>
      <c r="O82" s="290"/>
      <c r="P82" s="290"/>
      <c r="Q82" s="290"/>
      <c r="R82" s="290"/>
      <c r="S82" s="307">
        <v>20</v>
      </c>
      <c r="T82" s="307">
        <v>14</v>
      </c>
    </row>
    <row r="83" spans="2:20" x14ac:dyDescent="0.45">
      <c r="B83" s="188"/>
      <c r="C83" s="259" t="s">
        <v>58</v>
      </c>
      <c r="D83" s="259"/>
      <c r="E83" s="261">
        <v>0.38</v>
      </c>
      <c r="F83" s="261">
        <v>0.49</v>
      </c>
      <c r="G83" s="28"/>
      <c r="J83" s="181"/>
      <c r="L83" s="188"/>
      <c r="M83" s="288"/>
      <c r="N83" s="288"/>
      <c r="O83" s="288"/>
      <c r="P83" s="288"/>
      <c r="Q83" s="288"/>
      <c r="R83" s="288"/>
      <c r="S83" s="306"/>
      <c r="T83" s="306"/>
    </row>
    <row r="84" spans="2:20" x14ac:dyDescent="0.45">
      <c r="B84" s="188"/>
      <c r="C84" s="259" t="s">
        <v>59</v>
      </c>
      <c r="D84" s="259"/>
      <c r="E84" s="261">
        <v>3</v>
      </c>
      <c r="F84" s="260">
        <v>38</v>
      </c>
      <c r="G84" s="28"/>
      <c r="J84" s="181"/>
      <c r="L84" s="188"/>
      <c r="M84" s="289" t="s">
        <v>60</v>
      </c>
      <c r="N84" s="290"/>
      <c r="O84" s="290"/>
      <c r="P84" s="290"/>
      <c r="Q84" s="290"/>
      <c r="R84" s="290"/>
      <c r="S84" s="305">
        <v>22</v>
      </c>
      <c r="T84" s="305">
        <v>16</v>
      </c>
    </row>
    <row r="85" spans="2:20" x14ac:dyDescent="0.45">
      <c r="B85" s="188"/>
      <c r="C85" s="233" t="s">
        <v>61</v>
      </c>
      <c r="D85" s="233"/>
      <c r="E85" s="265">
        <v>0.86299999999999999</v>
      </c>
      <c r="F85" s="262">
        <v>0.88800000000000001</v>
      </c>
      <c r="G85" s="28"/>
      <c r="J85" s="181"/>
      <c r="L85" s="188"/>
      <c r="M85" s="288"/>
      <c r="N85" s="288"/>
      <c r="O85" s="288"/>
      <c r="P85" s="288"/>
      <c r="Q85" s="288"/>
      <c r="R85" s="288"/>
      <c r="S85" s="306"/>
      <c r="T85" s="306"/>
    </row>
    <row r="86" spans="2:20" x14ac:dyDescent="0.45">
      <c r="B86" s="182"/>
      <c r="K86" s="185"/>
      <c r="L86" s="188"/>
      <c r="M86" s="289" t="s">
        <v>62</v>
      </c>
      <c r="N86" s="290"/>
      <c r="O86" s="290"/>
      <c r="P86" s="290"/>
      <c r="Q86" s="290"/>
      <c r="R86" s="290"/>
      <c r="S86" s="307">
        <v>22</v>
      </c>
      <c r="T86" s="310">
        <v>16</v>
      </c>
    </row>
    <row r="87" spans="2:20" x14ac:dyDescent="0.45">
      <c r="B87" s="266"/>
      <c r="C87" s="266"/>
      <c r="D87" s="266"/>
      <c r="E87" s="266"/>
      <c r="F87" s="266"/>
      <c r="G87" s="266"/>
      <c r="H87" s="266"/>
      <c r="I87" s="266"/>
      <c r="J87" s="266"/>
      <c r="K87" s="181"/>
      <c r="L87" s="188"/>
      <c r="M87" s="288"/>
      <c r="N87" s="288"/>
      <c r="O87" s="288"/>
      <c r="P87" s="288"/>
      <c r="Q87" s="288"/>
      <c r="R87" s="288"/>
      <c r="S87" s="306"/>
      <c r="T87" s="309"/>
    </row>
    <row r="88" spans="2:20" x14ac:dyDescent="0.45">
      <c r="L88" s="188"/>
      <c r="M88" s="286" t="s">
        <v>63</v>
      </c>
      <c r="N88" s="287"/>
      <c r="O88" s="287"/>
      <c r="P88" s="287"/>
      <c r="Q88" s="287"/>
      <c r="R88" s="287"/>
      <c r="S88" s="305">
        <v>0</v>
      </c>
      <c r="T88" s="308">
        <v>2</v>
      </c>
    </row>
    <row r="89" spans="2:20" x14ac:dyDescent="0.45">
      <c r="K89" s="181"/>
      <c r="L89" s="188"/>
      <c r="M89" s="287"/>
      <c r="N89" s="287"/>
      <c r="O89" s="287"/>
      <c r="P89" s="287"/>
      <c r="Q89" s="287"/>
      <c r="R89" s="287"/>
      <c r="S89" s="305"/>
      <c r="T89" s="308"/>
    </row>
    <row r="90" spans="2:20" ht="25" x14ac:dyDescent="0.7">
      <c r="B90" s="186" t="s">
        <v>64</v>
      </c>
      <c r="C90" s="187"/>
      <c r="D90" s="187"/>
      <c r="E90" s="190"/>
      <c r="F90" s="252" t="s">
        <v>47</v>
      </c>
      <c r="G90" s="191"/>
      <c r="L90" s="182"/>
      <c r="M90" s="183"/>
      <c r="N90" s="183"/>
      <c r="O90" s="183"/>
      <c r="P90" s="183"/>
      <c r="Q90" s="183"/>
      <c r="R90" s="183"/>
      <c r="S90" s="183"/>
      <c r="T90" s="184"/>
    </row>
    <row r="91" spans="2:20" ht="16.5" customHeight="1" x14ac:dyDescent="0.45">
      <c r="B91" s="270" t="s">
        <v>65</v>
      </c>
      <c r="C91" s="271"/>
      <c r="D91" s="271"/>
      <c r="F91" s="181"/>
    </row>
    <row r="92" spans="2:20" x14ac:dyDescent="0.45">
      <c r="B92" s="270"/>
      <c r="C92" s="271"/>
      <c r="D92" s="271"/>
      <c r="F92" s="181"/>
    </row>
    <row r="93" spans="2:20" x14ac:dyDescent="0.45">
      <c r="B93" s="188"/>
      <c r="F93" s="181"/>
    </row>
    <row r="94" spans="2:20" x14ac:dyDescent="0.45">
      <c r="B94" s="188"/>
      <c r="F94" s="181"/>
    </row>
    <row r="95" spans="2:20" x14ac:dyDescent="0.45">
      <c r="B95" s="188"/>
      <c r="F95" s="181"/>
    </row>
    <row r="96" spans="2:20" x14ac:dyDescent="0.45">
      <c r="B96" s="188"/>
      <c r="F96" s="181"/>
    </row>
    <row r="97" spans="2:6" x14ac:dyDescent="0.45">
      <c r="B97" s="182"/>
      <c r="C97" s="183"/>
      <c r="D97" s="183"/>
      <c r="E97" s="183"/>
      <c r="F97" s="184"/>
    </row>
  </sheetData>
  <mergeCells count="34">
    <mergeCell ref="T80:T81"/>
    <mergeCell ref="T82:T83"/>
    <mergeCell ref="T84:T85"/>
    <mergeCell ref="T86:T87"/>
    <mergeCell ref="T88:T89"/>
    <mergeCell ref="M88:R89"/>
    <mergeCell ref="S80:S81"/>
    <mergeCell ref="S82:S83"/>
    <mergeCell ref="S84:S85"/>
    <mergeCell ref="S86:S87"/>
    <mergeCell ref="S88:S89"/>
    <mergeCell ref="Q51:T52"/>
    <mergeCell ref="Q55:S56"/>
    <mergeCell ref="T55:T56"/>
    <mergeCell ref="T57:T58"/>
    <mergeCell ref="T59:T60"/>
    <mergeCell ref="Q59:S60"/>
    <mergeCell ref="Q57:S58"/>
    <mergeCell ref="F2:P2"/>
    <mergeCell ref="B91:D92"/>
    <mergeCell ref="L42:P43"/>
    <mergeCell ref="M54:N54"/>
    <mergeCell ref="M55:N55"/>
    <mergeCell ref="M56:N56"/>
    <mergeCell ref="M57:N57"/>
    <mergeCell ref="M58:N58"/>
    <mergeCell ref="M59:N59"/>
    <mergeCell ref="L51:O53"/>
    <mergeCell ref="E79:E80"/>
    <mergeCell ref="F79:F80"/>
    <mergeCell ref="M80:R81"/>
    <mergeCell ref="M82:R83"/>
    <mergeCell ref="M84:R85"/>
    <mergeCell ref="M86:R87"/>
  </mergeCells>
  <hyperlinks>
    <hyperlink ref="M5" location="KPI4and7" display="Data&gt;" xr:uid="{980C8467-6D91-409C-961D-5B29497B5AA3}"/>
    <hyperlink ref="R5" location="AnnualReview" display="Data&gt;" xr:uid="{2C2CBF58-C2B9-4C60-8A27-14E7218664A2}"/>
    <hyperlink ref="M18" location="KPI2and3" display="Data&gt;" xr:uid="{7F20416A-A6BC-47A9-87FD-77D7D4E9ACBF}"/>
    <hyperlink ref="R18" location="KPI8exc" display="Data&gt;" xr:uid="{00710300-A200-46B5-A0C0-7B4C9AD617D4}"/>
    <hyperlink ref="E41" location="KPI9NEET" display="Data&gt;" xr:uid="{F1BAC713-A9BA-4FB3-8C3D-35F2CF1E505B}"/>
    <hyperlink ref="P41" location="SENDIdent" display="Data&gt;" xr:uid="{8AD30C93-62F1-436D-B2F2-9AE7B4F90621}"/>
    <hyperlink ref="J50" location="KPI10AcctoServ" display="Data&gt;" xr:uid="{3783559C-9952-4F51-9C46-72C6891E4FAE}"/>
    <hyperlink ref="T50" location="KPI12ATA" display="Data&gt;" xr:uid="{269CE31D-F447-4DA6-A0A4-75012CCFD056}"/>
    <hyperlink ref="J64" location="KPI11Positive" display="Data&gt;" xr:uid="{BCB500CE-E215-4888-8486-C57983453382}"/>
    <hyperlink ref="T64" location="KPI13ATT" display="Data&gt;" xr:uid="{E0D67C48-80C0-4464-81BA-BA4528A7BF99}"/>
    <hyperlink ref="J78" location="HealthChk" display="Data &gt;" xr:uid="{CE9F339F-6E8F-44E7-9AAB-438D842C0BCC}"/>
    <hyperlink ref="T78" location="PersHealth" display="Data &gt;" xr:uid="{AFB4B525-DCC8-4CEC-9971-8D3DE9B89F04}"/>
    <hyperlink ref="F90" location="KPI14Lo" display="Data&gt;" xr:uid="{BC702622-0A5C-4A01-A645-888CA909CE66}"/>
  </hyperlinks>
  <pageMargins left="0.7" right="0.7" top="0.75" bottom="0.75" header="0.3" footer="0.3"/>
  <pageSetup paperSize="8" scale="31"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A5FE8-158A-45CC-B1B6-50C6A042E8A8}">
  <sheetPr>
    <tabColor theme="4" tint="0.79998168889431442"/>
  </sheetPr>
  <dimension ref="B1:M32"/>
  <sheetViews>
    <sheetView workbookViewId="0">
      <selection activeCell="B20" sqref="B20:E32"/>
    </sheetView>
  </sheetViews>
  <sheetFormatPr defaultColWidth="9.1796875" defaultRowHeight="16.5" x14ac:dyDescent="0.45"/>
  <cols>
    <col min="1" max="1" width="2.1796875" style="12" customWidth="1"/>
    <col min="2" max="2" width="85.1796875" style="12" customWidth="1"/>
    <col min="3" max="6" width="10.7265625" style="12" customWidth="1"/>
    <col min="7" max="9" width="5" style="12" customWidth="1"/>
    <col min="10" max="13" width="10.7265625" style="12" customWidth="1"/>
    <col min="14" max="16384" width="9.1796875" style="12"/>
  </cols>
  <sheetData>
    <row r="1" spans="2:13" ht="5.25" customHeight="1" x14ac:dyDescent="0.45"/>
    <row r="2" spans="2:13" ht="29" x14ac:dyDescent="0.75">
      <c r="B2" s="10" t="s">
        <v>517</v>
      </c>
      <c r="C2" s="48"/>
      <c r="D2" s="48"/>
      <c r="E2" s="48"/>
      <c r="F2" s="48"/>
      <c r="G2" s="48"/>
      <c r="H2" s="48"/>
      <c r="I2" s="48"/>
      <c r="J2" s="48"/>
      <c r="K2" s="48"/>
      <c r="L2" s="48"/>
      <c r="M2" s="254" t="s">
        <v>147</v>
      </c>
    </row>
    <row r="5" spans="2:13" x14ac:dyDescent="0.45">
      <c r="B5" s="50" t="s">
        <v>518</v>
      </c>
      <c r="C5" s="49"/>
      <c r="D5" s="49"/>
      <c r="E5" s="49"/>
      <c r="F5" s="49"/>
      <c r="G5" s="49"/>
      <c r="H5" s="49"/>
      <c r="I5" s="49"/>
      <c r="J5" s="49"/>
      <c r="K5" s="49"/>
      <c r="L5" s="49"/>
      <c r="M5" s="49"/>
    </row>
    <row r="7" spans="2:13" x14ac:dyDescent="0.45">
      <c r="C7" s="377" t="s">
        <v>52</v>
      </c>
      <c r="D7" s="378"/>
      <c r="E7" s="378"/>
      <c r="F7" s="378"/>
      <c r="J7" s="377" t="s">
        <v>53</v>
      </c>
      <c r="K7" s="378"/>
      <c r="L7" s="378"/>
      <c r="M7" s="378"/>
    </row>
    <row r="8" spans="2:13" x14ac:dyDescent="0.45">
      <c r="B8" s="50" t="s">
        <v>519</v>
      </c>
      <c r="C8" s="156">
        <v>44378</v>
      </c>
      <c r="D8" s="156">
        <v>44470</v>
      </c>
      <c r="E8" s="156">
        <v>44562</v>
      </c>
      <c r="F8" s="156">
        <v>44652</v>
      </c>
      <c r="G8" s="157"/>
      <c r="H8" s="157"/>
      <c r="I8" s="157"/>
      <c r="J8" s="156">
        <v>44378</v>
      </c>
      <c r="K8" s="156">
        <v>44470</v>
      </c>
      <c r="L8" s="156">
        <v>44562</v>
      </c>
      <c r="M8" s="156">
        <v>44652</v>
      </c>
    </row>
    <row r="9" spans="2:13" ht="37.5" customHeight="1" x14ac:dyDescent="0.45">
      <c r="B9" s="159" t="s">
        <v>54</v>
      </c>
      <c r="C9" s="39">
        <v>31</v>
      </c>
      <c r="D9" s="39">
        <v>41</v>
      </c>
      <c r="E9" s="39">
        <v>51</v>
      </c>
      <c r="F9" s="39">
        <v>34</v>
      </c>
      <c r="G9" s="39"/>
      <c r="H9" s="39"/>
      <c r="I9" s="39"/>
      <c r="J9" s="39">
        <v>18</v>
      </c>
      <c r="K9" s="39">
        <v>31</v>
      </c>
      <c r="L9" s="39">
        <v>49</v>
      </c>
      <c r="M9" s="39">
        <v>45</v>
      </c>
    </row>
    <row r="10" spans="2:13" ht="37.5" customHeight="1" x14ac:dyDescent="0.45">
      <c r="B10" s="158" t="s">
        <v>57</v>
      </c>
      <c r="C10" s="28">
        <v>17</v>
      </c>
      <c r="D10" s="28">
        <v>20</v>
      </c>
      <c r="E10" s="28">
        <v>22</v>
      </c>
      <c r="F10" s="28">
        <v>20</v>
      </c>
      <c r="G10" s="28"/>
      <c r="H10" s="28"/>
      <c r="I10" s="28"/>
      <c r="J10" s="28">
        <v>8</v>
      </c>
      <c r="K10" s="28">
        <v>8</v>
      </c>
      <c r="L10" s="28">
        <v>12</v>
      </c>
      <c r="M10" s="28">
        <v>14</v>
      </c>
    </row>
    <row r="11" spans="2:13" ht="37.5" customHeight="1" x14ac:dyDescent="0.45">
      <c r="B11" s="159" t="s">
        <v>60</v>
      </c>
      <c r="C11" s="146">
        <v>17</v>
      </c>
      <c r="D11" s="146">
        <v>20</v>
      </c>
      <c r="E11" s="146">
        <v>22</v>
      </c>
      <c r="F11" s="146">
        <v>22</v>
      </c>
      <c r="G11" s="146"/>
      <c r="H11" s="146"/>
      <c r="I11" s="146"/>
      <c r="J11" s="146">
        <v>9</v>
      </c>
      <c r="K11" s="146">
        <v>8</v>
      </c>
      <c r="L11" s="146">
        <v>11</v>
      </c>
      <c r="M11" s="146">
        <v>16</v>
      </c>
    </row>
    <row r="12" spans="2:13" ht="37.5" customHeight="1" x14ac:dyDescent="0.45">
      <c r="B12" s="159" t="s">
        <v>62</v>
      </c>
      <c r="C12" s="39">
        <v>17</v>
      </c>
      <c r="D12" s="39">
        <v>20</v>
      </c>
      <c r="E12" s="39">
        <v>22</v>
      </c>
      <c r="F12" s="39">
        <v>22</v>
      </c>
      <c r="G12" s="39"/>
      <c r="H12" s="39"/>
      <c r="I12" s="39"/>
      <c r="J12" s="39">
        <v>9</v>
      </c>
      <c r="K12" s="39">
        <v>9</v>
      </c>
      <c r="L12" s="39">
        <v>12</v>
      </c>
      <c r="M12" s="39">
        <v>16</v>
      </c>
    </row>
    <row r="13" spans="2:13" ht="37.5" customHeight="1" x14ac:dyDescent="0.45">
      <c r="B13" s="159" t="s">
        <v>63</v>
      </c>
      <c r="C13" s="28">
        <v>0</v>
      </c>
      <c r="D13" s="28">
        <v>20</v>
      </c>
      <c r="E13" s="28">
        <v>1</v>
      </c>
      <c r="F13" s="28">
        <v>0</v>
      </c>
      <c r="G13" s="28"/>
      <c r="H13" s="28"/>
      <c r="I13" s="28"/>
      <c r="J13" s="28">
        <v>1</v>
      </c>
      <c r="K13" s="28">
        <v>9</v>
      </c>
      <c r="L13" s="28">
        <v>12</v>
      </c>
      <c r="M13" s="28">
        <v>2</v>
      </c>
    </row>
    <row r="14" spans="2:13" ht="37.5" customHeight="1" x14ac:dyDescent="0.45">
      <c r="B14" s="159" t="s">
        <v>520</v>
      </c>
      <c r="C14" s="39">
        <v>0</v>
      </c>
      <c r="D14" s="39">
        <v>1</v>
      </c>
      <c r="E14" s="39">
        <v>1</v>
      </c>
      <c r="F14" s="39">
        <v>0</v>
      </c>
      <c r="G14" s="39"/>
      <c r="H14" s="39"/>
      <c r="I14" s="39"/>
      <c r="J14" s="39">
        <v>1</v>
      </c>
      <c r="K14" s="39">
        <v>1</v>
      </c>
      <c r="L14" s="39">
        <v>1</v>
      </c>
      <c r="M14" s="39">
        <v>2</v>
      </c>
    </row>
    <row r="15" spans="2:13" ht="37.5" customHeight="1" x14ac:dyDescent="0.45">
      <c r="B15" s="159" t="s">
        <v>521</v>
      </c>
      <c r="C15" s="36">
        <v>14</v>
      </c>
      <c r="D15" s="36">
        <v>21</v>
      </c>
      <c r="E15" s="36">
        <v>29</v>
      </c>
      <c r="F15" s="36">
        <v>12</v>
      </c>
      <c r="G15" s="36"/>
      <c r="H15" s="36"/>
      <c r="I15" s="36"/>
      <c r="J15" s="36">
        <v>9</v>
      </c>
      <c r="K15" s="36">
        <v>22</v>
      </c>
      <c r="L15" s="36">
        <v>37</v>
      </c>
      <c r="M15" s="36">
        <v>29</v>
      </c>
    </row>
    <row r="16" spans="2:13" ht="37.5" customHeight="1" x14ac:dyDescent="0.45">
      <c r="B16" s="159" t="s">
        <v>522</v>
      </c>
      <c r="C16" s="39">
        <v>0</v>
      </c>
      <c r="D16" s="39">
        <v>0</v>
      </c>
      <c r="E16" s="39">
        <v>0</v>
      </c>
      <c r="F16" s="39">
        <v>0</v>
      </c>
      <c r="G16" s="39"/>
      <c r="H16" s="39"/>
      <c r="I16" s="39"/>
      <c r="J16" s="39">
        <v>0</v>
      </c>
      <c r="K16" s="39">
        <v>0</v>
      </c>
      <c r="L16" s="39">
        <v>0</v>
      </c>
      <c r="M16" s="39">
        <v>0</v>
      </c>
    </row>
    <row r="19" spans="2:5" x14ac:dyDescent="0.45">
      <c r="B19" s="332" t="s">
        <v>171</v>
      </c>
      <c r="C19" s="333"/>
      <c r="D19" s="333"/>
      <c r="E19" s="334"/>
    </row>
    <row r="20" spans="2:5" x14ac:dyDescent="0.45">
      <c r="B20" s="335" t="s">
        <v>532</v>
      </c>
      <c r="C20" s="336"/>
      <c r="D20" s="336"/>
      <c r="E20" s="337"/>
    </row>
    <row r="21" spans="2:5" x14ac:dyDescent="0.45">
      <c r="B21" s="338"/>
      <c r="C21" s="336"/>
      <c r="D21" s="336"/>
      <c r="E21" s="337"/>
    </row>
    <row r="22" spans="2:5" x14ac:dyDescent="0.45">
      <c r="B22" s="338"/>
      <c r="C22" s="336"/>
      <c r="D22" s="336"/>
      <c r="E22" s="337"/>
    </row>
    <row r="23" spans="2:5" x14ac:dyDescent="0.45">
      <c r="B23" s="338"/>
      <c r="C23" s="336"/>
      <c r="D23" s="336"/>
      <c r="E23" s="337"/>
    </row>
    <row r="24" spans="2:5" x14ac:dyDescent="0.45">
      <c r="B24" s="338"/>
      <c r="C24" s="336"/>
      <c r="D24" s="336"/>
      <c r="E24" s="337"/>
    </row>
    <row r="25" spans="2:5" x14ac:dyDescent="0.45">
      <c r="B25" s="338"/>
      <c r="C25" s="336"/>
      <c r="D25" s="336"/>
      <c r="E25" s="337"/>
    </row>
    <row r="26" spans="2:5" x14ac:dyDescent="0.45">
      <c r="B26" s="338"/>
      <c r="C26" s="336"/>
      <c r="D26" s="336"/>
      <c r="E26" s="337"/>
    </row>
    <row r="27" spans="2:5" x14ac:dyDescent="0.45">
      <c r="B27" s="338"/>
      <c r="C27" s="336"/>
      <c r="D27" s="336"/>
      <c r="E27" s="337"/>
    </row>
    <row r="28" spans="2:5" x14ac:dyDescent="0.45">
      <c r="B28" s="338"/>
      <c r="C28" s="336"/>
      <c r="D28" s="336"/>
      <c r="E28" s="337"/>
    </row>
    <row r="29" spans="2:5" x14ac:dyDescent="0.45">
      <c r="B29" s="338"/>
      <c r="C29" s="336"/>
      <c r="D29" s="336"/>
      <c r="E29" s="337"/>
    </row>
    <row r="30" spans="2:5" x14ac:dyDescent="0.45">
      <c r="B30" s="338"/>
      <c r="C30" s="336"/>
      <c r="D30" s="336"/>
      <c r="E30" s="337"/>
    </row>
    <row r="31" spans="2:5" x14ac:dyDescent="0.45">
      <c r="B31" s="338"/>
      <c r="C31" s="336"/>
      <c r="D31" s="336"/>
      <c r="E31" s="337"/>
    </row>
    <row r="32" spans="2:5" x14ac:dyDescent="0.45">
      <c r="B32" s="339"/>
      <c r="C32" s="340"/>
      <c r="D32" s="340"/>
      <c r="E32" s="341"/>
    </row>
  </sheetData>
  <mergeCells count="4">
    <mergeCell ref="C7:F7"/>
    <mergeCell ref="J7:M7"/>
    <mergeCell ref="B19:E19"/>
    <mergeCell ref="B20:E32"/>
  </mergeCells>
  <hyperlinks>
    <hyperlink ref="M2" location="Dash2HealthBud" display="Dashboard &gt;" xr:uid="{09F7788C-663C-46AF-B659-428A96BA92D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AEFD-A59E-4808-A684-3970A2E9A1B6}">
  <dimension ref="A1:Y4"/>
  <sheetViews>
    <sheetView workbookViewId="0">
      <selection activeCell="Q5" sqref="Q5"/>
    </sheetView>
  </sheetViews>
  <sheetFormatPr defaultRowHeight="14.5" x14ac:dyDescent="0.35"/>
  <cols>
    <col min="1" max="1" width="14.1796875" bestFit="1" customWidth="1"/>
  </cols>
  <sheetData>
    <row r="1" spans="1:25" x14ac:dyDescent="0.35">
      <c r="B1" s="6">
        <v>44440</v>
      </c>
      <c r="C1" s="6">
        <v>44470</v>
      </c>
      <c r="D1" s="6">
        <v>44501</v>
      </c>
      <c r="E1" s="6">
        <v>44531</v>
      </c>
      <c r="F1" s="6">
        <v>44562</v>
      </c>
      <c r="G1" s="6">
        <v>44593</v>
      </c>
      <c r="H1" s="6">
        <v>44621</v>
      </c>
      <c r="I1" s="6">
        <v>44652</v>
      </c>
      <c r="J1" s="6">
        <v>44682</v>
      </c>
      <c r="K1" s="6">
        <v>44713</v>
      </c>
      <c r="L1" s="6">
        <v>44743</v>
      </c>
      <c r="M1" s="6">
        <v>44774</v>
      </c>
      <c r="N1" s="6">
        <v>44805</v>
      </c>
      <c r="O1" s="6">
        <v>44835</v>
      </c>
      <c r="P1" s="6">
        <v>44866</v>
      </c>
      <c r="Q1" s="6">
        <v>44896</v>
      </c>
      <c r="R1" s="6">
        <v>44927</v>
      </c>
      <c r="S1" s="6">
        <v>44958</v>
      </c>
      <c r="T1" s="6">
        <v>44986</v>
      </c>
      <c r="U1" s="6">
        <v>45017</v>
      </c>
      <c r="V1" s="6">
        <v>45047</v>
      </c>
      <c r="W1" s="6">
        <v>45078</v>
      </c>
      <c r="X1" s="6">
        <v>45108</v>
      </c>
      <c r="Y1" s="6">
        <v>45139</v>
      </c>
    </row>
    <row r="2" spans="1:25" x14ac:dyDescent="0.35">
      <c r="A2" t="s">
        <v>139</v>
      </c>
      <c r="B2">
        <v>1531</v>
      </c>
      <c r="C2">
        <v>1505</v>
      </c>
      <c r="D2">
        <v>2372</v>
      </c>
      <c r="E2">
        <v>1439</v>
      </c>
      <c r="F2">
        <v>2440</v>
      </c>
      <c r="G2">
        <v>2176</v>
      </c>
      <c r="H2">
        <v>2274</v>
      </c>
      <c r="I2">
        <v>1779</v>
      </c>
      <c r="J2">
        <v>2356</v>
      </c>
      <c r="K2">
        <v>2176</v>
      </c>
      <c r="L2">
        <v>1341</v>
      </c>
      <c r="M2">
        <v>1201</v>
      </c>
      <c r="N2">
        <v>1685</v>
      </c>
      <c r="O2">
        <v>1545</v>
      </c>
      <c r="P2">
        <v>1727</v>
      </c>
      <c r="Q2">
        <v>1097</v>
      </c>
    </row>
    <row r="3" spans="1:25" x14ac:dyDescent="0.35">
      <c r="A3" t="s">
        <v>140</v>
      </c>
      <c r="B3">
        <v>614</v>
      </c>
      <c r="C3">
        <v>643</v>
      </c>
      <c r="D3">
        <v>881</v>
      </c>
      <c r="E3">
        <v>622</v>
      </c>
      <c r="F3">
        <v>1025</v>
      </c>
      <c r="G3">
        <v>1025</v>
      </c>
      <c r="H3">
        <v>856</v>
      </c>
      <c r="I3">
        <v>764</v>
      </c>
      <c r="J3">
        <v>893</v>
      </c>
      <c r="K3">
        <v>967</v>
      </c>
      <c r="L3">
        <v>779</v>
      </c>
      <c r="M3">
        <v>703</v>
      </c>
      <c r="N3">
        <v>797</v>
      </c>
      <c r="O3">
        <v>674</v>
      </c>
      <c r="P3">
        <v>739</v>
      </c>
      <c r="Q3">
        <v>519</v>
      </c>
    </row>
    <row r="4" spans="1:25" x14ac:dyDescent="0.35">
      <c r="A4" t="s">
        <v>141</v>
      </c>
      <c r="B4">
        <v>917</v>
      </c>
      <c r="C4">
        <v>871</v>
      </c>
      <c r="D4">
        <v>1491</v>
      </c>
      <c r="E4">
        <v>817</v>
      </c>
      <c r="F4">
        <v>1415</v>
      </c>
      <c r="G4">
        <v>1348</v>
      </c>
      <c r="H4">
        <v>1418</v>
      </c>
      <c r="I4">
        <v>1015</v>
      </c>
      <c r="J4">
        <v>1472</v>
      </c>
      <c r="K4">
        <v>1209</v>
      </c>
      <c r="L4">
        <v>562</v>
      </c>
      <c r="M4">
        <v>498</v>
      </c>
      <c r="N4">
        <v>888</v>
      </c>
      <c r="O4">
        <v>871</v>
      </c>
      <c r="P4">
        <v>988</v>
      </c>
      <c r="Q4">
        <v>578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E50F3-5D1C-4A6C-B705-4D95E3B86B16}">
  <sheetPr>
    <tabColor rgb="FFFF0000"/>
  </sheetPr>
  <dimension ref="A1:N62"/>
  <sheetViews>
    <sheetView workbookViewId="0">
      <pane ySplit="1" topLeftCell="A2" activePane="bottomLeft" state="frozen"/>
      <selection pane="bottomLeft" activeCell="B34" sqref="B34"/>
    </sheetView>
  </sheetViews>
  <sheetFormatPr defaultColWidth="9.1796875" defaultRowHeight="16" x14ac:dyDescent="0.45"/>
  <cols>
    <col min="1" max="1" width="34.81640625" style="222" customWidth="1"/>
    <col min="2" max="2" width="38.26953125" style="222" customWidth="1"/>
    <col min="3" max="16384" width="9.1796875" style="222"/>
  </cols>
  <sheetData>
    <row r="1" spans="1:14" x14ac:dyDescent="0.45">
      <c r="A1" s="222" t="s">
        <v>66</v>
      </c>
      <c r="C1" s="223">
        <v>44562</v>
      </c>
      <c r="D1" s="223">
        <v>44593</v>
      </c>
      <c r="E1" s="223">
        <v>44621</v>
      </c>
      <c r="F1" s="223">
        <v>44652</v>
      </c>
      <c r="G1" s="223">
        <v>44682</v>
      </c>
      <c r="H1" s="223">
        <v>44713</v>
      </c>
      <c r="I1" s="223">
        <v>44743</v>
      </c>
      <c r="J1" s="223">
        <v>44774</v>
      </c>
      <c r="K1" s="223">
        <v>44805</v>
      </c>
      <c r="L1" s="223">
        <v>44835</v>
      </c>
      <c r="M1" s="223">
        <v>44866</v>
      </c>
      <c r="N1" s="224">
        <v>44896</v>
      </c>
    </row>
    <row r="2" spans="1:14" x14ac:dyDescent="0.45">
      <c r="A2" s="225" t="s">
        <v>11</v>
      </c>
      <c r="B2" s="225"/>
      <c r="C2" s="226"/>
      <c r="D2" s="226"/>
      <c r="E2" s="226"/>
      <c r="F2" s="226"/>
      <c r="G2" s="226"/>
      <c r="H2" s="226"/>
      <c r="I2" s="226"/>
      <c r="J2" s="226"/>
      <c r="K2" s="226"/>
      <c r="L2" s="226"/>
      <c r="M2" s="226"/>
      <c r="N2" s="227"/>
    </row>
    <row r="3" spans="1:14" x14ac:dyDescent="0.45">
      <c r="B3" s="222" t="s">
        <v>67</v>
      </c>
      <c r="C3" s="222">
        <f t="shared" ref="C3:N11" si="0">IFERROR(INDEX(EHCPMonthly,MATCH($B3,INDEX(EHCPMonthly,,1),0),MATCH(C$1,INDEX(EHCPMonthly,1,),0)),NA())</f>
        <v>45</v>
      </c>
      <c r="D3" s="222">
        <f t="shared" si="0"/>
        <v>46</v>
      </c>
      <c r="E3" s="222">
        <f t="shared" si="0"/>
        <v>57</v>
      </c>
      <c r="F3" s="222">
        <f t="shared" si="0"/>
        <v>53</v>
      </c>
      <c r="G3" s="222">
        <f t="shared" si="0"/>
        <v>74</v>
      </c>
      <c r="H3" s="222">
        <f t="shared" si="0"/>
        <v>55</v>
      </c>
      <c r="I3" s="222">
        <f t="shared" si="0"/>
        <v>62</v>
      </c>
      <c r="J3" s="222">
        <f t="shared" si="0"/>
        <v>62</v>
      </c>
      <c r="K3" s="222">
        <f t="shared" si="0"/>
        <v>87</v>
      </c>
      <c r="L3" s="222">
        <f t="shared" si="0"/>
        <v>60</v>
      </c>
      <c r="M3" s="222">
        <f t="shared" si="0"/>
        <v>54</v>
      </c>
      <c r="N3" s="222">
        <f t="shared" si="0"/>
        <v>33</v>
      </c>
    </row>
    <row r="4" spans="1:14" x14ac:dyDescent="0.45">
      <c r="B4" s="222" t="s">
        <v>68</v>
      </c>
      <c r="C4" s="222">
        <f t="shared" si="0"/>
        <v>20</v>
      </c>
      <c r="D4" s="222">
        <f t="shared" si="0"/>
        <v>13</v>
      </c>
      <c r="E4" s="222">
        <f t="shared" si="0"/>
        <v>15</v>
      </c>
      <c r="F4" s="222">
        <f t="shared" si="0"/>
        <v>20</v>
      </c>
      <c r="G4" s="222">
        <f t="shared" si="0"/>
        <v>20</v>
      </c>
      <c r="H4" s="222">
        <f t="shared" si="0"/>
        <v>10</v>
      </c>
      <c r="I4" s="222">
        <f t="shared" si="0"/>
        <v>11</v>
      </c>
      <c r="J4" s="222">
        <f t="shared" si="0"/>
        <v>10</v>
      </c>
      <c r="K4" s="222">
        <f t="shared" si="0"/>
        <v>11</v>
      </c>
      <c r="L4" s="222">
        <f t="shared" si="0"/>
        <v>7</v>
      </c>
      <c r="M4" s="222">
        <f t="shared" si="0"/>
        <v>6</v>
      </c>
      <c r="N4" s="222">
        <f t="shared" si="0"/>
        <v>1</v>
      </c>
    </row>
    <row r="5" spans="1:14" x14ac:dyDescent="0.45">
      <c r="B5" s="222" t="s">
        <v>69</v>
      </c>
      <c r="C5" s="228">
        <f t="shared" si="0"/>
        <v>0.44400000000000001</v>
      </c>
      <c r="D5" s="228">
        <f t="shared" si="0"/>
        <v>0.28299999999999997</v>
      </c>
      <c r="E5" s="228">
        <f t="shared" si="0"/>
        <v>0.246</v>
      </c>
      <c r="F5" s="228">
        <f t="shared" si="0"/>
        <v>0.377</v>
      </c>
      <c r="G5" s="228">
        <f t="shared" si="0"/>
        <v>0.27</v>
      </c>
      <c r="H5" s="228">
        <f t="shared" si="0"/>
        <v>0.182</v>
      </c>
      <c r="I5" s="228">
        <f t="shared" si="0"/>
        <v>0.17499999999999999</v>
      </c>
      <c r="J5" s="228">
        <f t="shared" si="0"/>
        <v>0.161</v>
      </c>
      <c r="K5" s="228">
        <f t="shared" si="0"/>
        <v>0.128</v>
      </c>
      <c r="L5" s="228">
        <f t="shared" si="0"/>
        <v>0.11899999999999999</v>
      </c>
      <c r="M5" s="228">
        <f t="shared" si="0"/>
        <v>0.113</v>
      </c>
      <c r="N5" s="228">
        <f t="shared" si="0"/>
        <v>0.03</v>
      </c>
    </row>
    <row r="6" spans="1:14" x14ac:dyDescent="0.45">
      <c r="B6" s="222" t="s">
        <v>70</v>
      </c>
      <c r="C6" s="228">
        <f t="shared" si="0"/>
        <v>0.72199999999999998</v>
      </c>
      <c r="D6" s="228">
        <f t="shared" si="0"/>
        <v>0.66</v>
      </c>
      <c r="E6" s="228">
        <f t="shared" si="0"/>
        <v>0.59499999999999997</v>
      </c>
      <c r="F6" s="228">
        <f t="shared" si="0"/>
        <v>0.56399999999999995</v>
      </c>
      <c r="G6" s="228">
        <f t="shared" si="0"/>
        <v>0.52400000000000002</v>
      </c>
      <c r="H6" s="228">
        <f t="shared" si="0"/>
        <v>0.49099999999999999</v>
      </c>
      <c r="I6" s="228">
        <f t="shared" si="0"/>
        <v>0.45800000000000002</v>
      </c>
      <c r="J6" s="228">
        <f t="shared" si="0"/>
        <v>0.43</v>
      </c>
      <c r="K6" s="228">
        <f t="shared" si="0"/>
        <v>0.128</v>
      </c>
      <c r="L6" s="228">
        <f t="shared" si="0"/>
        <v>0.124</v>
      </c>
      <c r="M6" s="228">
        <f t="shared" si="0"/>
        <v>0.121</v>
      </c>
      <c r="N6" s="228">
        <f t="shared" si="0"/>
        <v>0.10800000000000001</v>
      </c>
    </row>
    <row r="7" spans="1:14" x14ac:dyDescent="0.45">
      <c r="B7" s="222" t="s">
        <v>71</v>
      </c>
      <c r="C7" s="228">
        <f t="shared" si="0"/>
        <v>0.2</v>
      </c>
      <c r="D7" s="228">
        <f t="shared" si="0"/>
        <v>0.34799999999999998</v>
      </c>
      <c r="E7" s="228">
        <f t="shared" si="0"/>
        <v>0.246</v>
      </c>
      <c r="F7" s="228">
        <f t="shared" si="0"/>
        <v>0.17</v>
      </c>
      <c r="G7" s="228">
        <f t="shared" si="0"/>
        <v>0.17599999999999999</v>
      </c>
      <c r="H7" s="228">
        <f t="shared" si="0"/>
        <v>0.14499999999999999</v>
      </c>
      <c r="I7" s="228">
        <f t="shared" si="0"/>
        <v>0.14299999999999999</v>
      </c>
      <c r="J7" s="228">
        <f t="shared" si="0"/>
        <v>0.21</v>
      </c>
      <c r="K7" s="228">
        <f t="shared" si="0"/>
        <v>0.14000000000000001</v>
      </c>
      <c r="L7" s="228">
        <f t="shared" si="0"/>
        <v>0.254</v>
      </c>
      <c r="M7" s="228">
        <f t="shared" si="0"/>
        <v>0.14799999999999999</v>
      </c>
      <c r="N7" s="228">
        <f t="shared" si="0"/>
        <v>0.152</v>
      </c>
    </row>
    <row r="8" spans="1:14" x14ac:dyDescent="0.45">
      <c r="B8" s="222" t="s">
        <v>72</v>
      </c>
      <c r="C8" s="228">
        <f t="shared" si="0"/>
        <v>0.2</v>
      </c>
      <c r="D8" s="228">
        <f t="shared" si="0"/>
        <v>0.13</v>
      </c>
      <c r="E8" s="228">
        <f t="shared" si="0"/>
        <v>0.246</v>
      </c>
      <c r="F8" s="228">
        <f t="shared" si="0"/>
        <v>0.151</v>
      </c>
      <c r="G8" s="228">
        <f t="shared" si="0"/>
        <v>0.14899999999999999</v>
      </c>
      <c r="H8" s="228">
        <f t="shared" si="0"/>
        <v>0.16400000000000001</v>
      </c>
      <c r="I8" s="228">
        <f t="shared" si="0"/>
        <v>0.17499999999999999</v>
      </c>
      <c r="J8" s="228">
        <f t="shared" si="0"/>
        <v>0.129</v>
      </c>
      <c r="K8" s="228">
        <f t="shared" si="0"/>
        <v>0.25600000000000001</v>
      </c>
      <c r="L8" s="228">
        <f t="shared" si="0"/>
        <v>0.16900000000000001</v>
      </c>
      <c r="M8" s="228">
        <f t="shared" si="0"/>
        <v>0.14799999999999999</v>
      </c>
      <c r="N8" s="228">
        <f t="shared" si="0"/>
        <v>0.21199999999999999</v>
      </c>
    </row>
    <row r="9" spans="1:14" x14ac:dyDescent="0.45">
      <c r="B9" s="222" t="s">
        <v>73</v>
      </c>
      <c r="C9" s="228">
        <f t="shared" si="0"/>
        <v>0.13300000000000001</v>
      </c>
      <c r="D9" s="228">
        <f t="shared" si="0"/>
        <v>0.13</v>
      </c>
      <c r="E9" s="228">
        <f t="shared" si="0"/>
        <v>0.14000000000000001</v>
      </c>
      <c r="F9" s="228">
        <f t="shared" si="0"/>
        <v>0.151</v>
      </c>
      <c r="G9" s="228">
        <f t="shared" si="0"/>
        <v>0.17599999999999999</v>
      </c>
      <c r="H9" s="228">
        <f t="shared" si="0"/>
        <v>0.2</v>
      </c>
      <c r="I9" s="228">
        <f t="shared" si="0"/>
        <v>0.159</v>
      </c>
      <c r="J9" s="228">
        <f t="shared" si="0"/>
        <v>9.7000000000000003E-2</v>
      </c>
      <c r="K9" s="228">
        <f t="shared" si="0"/>
        <v>0.151</v>
      </c>
      <c r="L9" s="228">
        <f t="shared" si="0"/>
        <v>0.186</v>
      </c>
      <c r="M9" s="228">
        <f t="shared" si="0"/>
        <v>0.13</v>
      </c>
      <c r="N9" s="228">
        <f t="shared" si="0"/>
        <v>0.36399999999999999</v>
      </c>
    </row>
    <row r="10" spans="1:14" x14ac:dyDescent="0.45">
      <c r="B10" s="222" t="s">
        <v>74</v>
      </c>
      <c r="C10" s="228">
        <f t="shared" si="0"/>
        <v>0</v>
      </c>
      <c r="D10" s="228">
        <f t="shared" si="0"/>
        <v>7.0000000000000007E-2</v>
      </c>
      <c r="E10" s="228">
        <f t="shared" si="0"/>
        <v>0.123</v>
      </c>
      <c r="F10" s="228">
        <f t="shared" si="0"/>
        <v>5.7000000000000002E-2</v>
      </c>
      <c r="G10" s="228">
        <f t="shared" si="0"/>
        <v>0.122</v>
      </c>
      <c r="H10" s="228">
        <f t="shared" si="0"/>
        <v>0.182</v>
      </c>
      <c r="I10" s="228">
        <f t="shared" si="0"/>
        <v>0.159</v>
      </c>
      <c r="J10" s="228">
        <f t="shared" si="0"/>
        <v>0.161</v>
      </c>
      <c r="K10" s="228">
        <f t="shared" si="0"/>
        <v>0.16300000000000001</v>
      </c>
      <c r="L10" s="228">
        <f t="shared" si="0"/>
        <v>0.11899999999999999</v>
      </c>
      <c r="M10" s="228">
        <f t="shared" si="0"/>
        <v>0.27800000000000002</v>
      </c>
      <c r="N10" s="228">
        <f t="shared" si="0"/>
        <v>6.0999999999999999E-2</v>
      </c>
    </row>
    <row r="11" spans="1:14" x14ac:dyDescent="0.45">
      <c r="B11" s="222" t="s">
        <v>75</v>
      </c>
      <c r="C11" s="228">
        <f t="shared" si="0"/>
        <v>2.1999999999999999E-2</v>
      </c>
      <c r="D11" s="228">
        <f t="shared" si="0"/>
        <v>0.05</v>
      </c>
      <c r="E11" s="228">
        <f t="shared" si="0"/>
        <v>0</v>
      </c>
      <c r="F11" s="228">
        <f t="shared" si="0"/>
        <v>9.4E-2</v>
      </c>
      <c r="G11" s="228">
        <f t="shared" si="0"/>
        <v>0.108</v>
      </c>
      <c r="H11" s="228">
        <f t="shared" si="0"/>
        <v>0.127</v>
      </c>
      <c r="I11" s="228">
        <f t="shared" si="0"/>
        <v>0.19</v>
      </c>
      <c r="J11" s="228">
        <f t="shared" si="0"/>
        <v>0.24199999999999999</v>
      </c>
      <c r="K11" s="228">
        <f t="shared" si="0"/>
        <v>0.16300000000000001</v>
      </c>
      <c r="L11" s="228">
        <f t="shared" si="0"/>
        <v>0.153</v>
      </c>
      <c r="M11" s="228">
        <f t="shared" si="0"/>
        <v>0.185</v>
      </c>
      <c r="N11" s="228">
        <f t="shared" si="0"/>
        <v>0.182</v>
      </c>
    </row>
    <row r="12" spans="1:14" x14ac:dyDescent="0.45">
      <c r="B12" s="222" t="s">
        <v>76</v>
      </c>
      <c r="C12" s="222" t="str">
        <f t="shared" ref="C12:M19" si="1">IFERROR(INDEX(EHCPMonthly,MATCH($B12,INDEX(EHCPMonthly,,1),0),MATCH(C$1,INDEX(EHCPMonthly,1,),0)),NA())</f>
        <v>22 Weeks</v>
      </c>
      <c r="D12" s="222" t="str">
        <f t="shared" si="1"/>
        <v>22 Weeks 2 Days</v>
      </c>
      <c r="E12" s="222" t="str">
        <f t="shared" si="1"/>
        <v>23 Weeks 4 Days</v>
      </c>
      <c r="F12" s="222" t="str">
        <f t="shared" si="1"/>
        <v>24 Weeks 0 Day</v>
      </c>
      <c r="G12" s="222" t="str">
        <f t="shared" si="1"/>
        <v>25 Weeks 4 Day</v>
      </c>
      <c r="H12" s="222" t="str">
        <f t="shared" si="1"/>
        <v>27 Weeks 0 Day</v>
      </c>
      <c r="I12" s="222" t="str">
        <f t="shared" si="1"/>
        <v>28 Weeks 1 day</v>
      </c>
      <c r="J12" s="222" t="str">
        <f t="shared" si="1"/>
        <v>28 Weeks  1 day</v>
      </c>
      <c r="K12" s="222" t="str">
        <f t="shared" si="1"/>
        <v>28 Weeks  0 day</v>
      </c>
      <c r="L12" s="222" t="str">
        <f t="shared" si="1"/>
        <v>27 Weeks  6 day</v>
      </c>
      <c r="M12" s="222" t="str">
        <f t="shared" si="1"/>
        <v>28 Weeks  2 day</v>
      </c>
    </row>
    <row r="13" spans="1:14" x14ac:dyDescent="0.45">
      <c r="B13" s="222" t="s">
        <v>77</v>
      </c>
      <c r="C13" s="222">
        <f t="shared" si="1"/>
        <v>6366</v>
      </c>
      <c r="D13" s="222">
        <f t="shared" si="1"/>
        <v>6416</v>
      </c>
      <c r="E13" s="222">
        <f t="shared" si="1"/>
        <v>6476</v>
      </c>
      <c r="F13" s="222">
        <f t="shared" si="1"/>
        <v>6535</v>
      </c>
      <c r="G13" s="222">
        <f t="shared" si="1"/>
        <v>6615</v>
      </c>
      <c r="H13" s="222">
        <f t="shared" si="1"/>
        <v>6663</v>
      </c>
      <c r="I13" s="222">
        <f t="shared" si="1"/>
        <v>6729</v>
      </c>
      <c r="J13" s="222">
        <f t="shared" si="1"/>
        <v>6788</v>
      </c>
      <c r="K13" s="222">
        <f t="shared" si="1"/>
        <v>6866</v>
      </c>
      <c r="L13" s="222">
        <f t="shared" si="1"/>
        <v>6935</v>
      </c>
      <c r="M13" s="222">
        <f t="shared" si="1"/>
        <v>6991</v>
      </c>
      <c r="N13" s="222">
        <f t="shared" ref="N13:N19" si="2">IFERROR(INDEX(EHCPMonthly,MATCH($B13,INDEX(EHCPMonthly,,1),0),MATCH(N$1,INDEX(EHCPMonthly,1,),0)),NA())</f>
        <v>6958</v>
      </c>
    </row>
    <row r="14" spans="1:14" x14ac:dyDescent="0.45">
      <c r="B14" s="222" t="s">
        <v>78</v>
      </c>
      <c r="C14" s="222">
        <f t="shared" si="1"/>
        <v>402</v>
      </c>
      <c r="D14" s="222">
        <f t="shared" si="1"/>
        <v>413</v>
      </c>
      <c r="E14" s="222">
        <f t="shared" si="1"/>
        <v>430</v>
      </c>
      <c r="F14" s="222">
        <f t="shared" si="1"/>
        <v>450</v>
      </c>
      <c r="G14" s="222">
        <f t="shared" si="1"/>
        <v>475</v>
      </c>
      <c r="H14" s="222">
        <f t="shared" si="1"/>
        <v>504</v>
      </c>
      <c r="I14" s="222">
        <f t="shared" si="1"/>
        <v>527</v>
      </c>
      <c r="J14" s="222">
        <f t="shared" si="1"/>
        <v>549</v>
      </c>
      <c r="K14" s="222">
        <f t="shared" si="1"/>
        <v>363</v>
      </c>
      <c r="L14" s="222">
        <f t="shared" si="1"/>
        <v>381</v>
      </c>
      <c r="M14" s="222">
        <f t="shared" si="1"/>
        <v>400</v>
      </c>
      <c r="N14" s="222">
        <f t="shared" si="2"/>
        <v>413</v>
      </c>
    </row>
    <row r="15" spans="1:14" x14ac:dyDescent="0.45">
      <c r="B15" s="222" t="s">
        <v>79</v>
      </c>
      <c r="C15" s="222">
        <f t="shared" si="1"/>
        <v>2138</v>
      </c>
      <c r="D15" s="222">
        <f t="shared" si="1"/>
        <v>2159</v>
      </c>
      <c r="E15" s="222">
        <f t="shared" si="1"/>
        <v>2191</v>
      </c>
      <c r="F15" s="222">
        <f t="shared" si="1"/>
        <v>2216</v>
      </c>
      <c r="G15" s="222">
        <f t="shared" si="1"/>
        <v>2251</v>
      </c>
      <c r="H15" s="222">
        <f t="shared" si="1"/>
        <v>2267</v>
      </c>
      <c r="I15" s="222">
        <f t="shared" si="1"/>
        <v>2300</v>
      </c>
      <c r="J15" s="222">
        <f t="shared" si="1"/>
        <v>2330</v>
      </c>
      <c r="K15" s="222">
        <f t="shared" si="1"/>
        <v>2111</v>
      </c>
      <c r="L15" s="222">
        <f t="shared" si="1"/>
        <v>2148</v>
      </c>
      <c r="M15" s="222">
        <f t="shared" si="1"/>
        <v>2174</v>
      </c>
      <c r="N15" s="222">
        <f t="shared" si="2"/>
        <v>2189</v>
      </c>
    </row>
    <row r="16" spans="1:14" x14ac:dyDescent="0.45">
      <c r="B16" s="222" t="s">
        <v>80</v>
      </c>
      <c r="C16" s="222">
        <f t="shared" si="1"/>
        <v>2169</v>
      </c>
      <c r="D16" s="222">
        <f t="shared" si="1"/>
        <v>2186</v>
      </c>
      <c r="E16" s="222">
        <f t="shared" si="1"/>
        <v>2199</v>
      </c>
      <c r="F16" s="222">
        <f t="shared" si="1"/>
        <v>2210</v>
      </c>
      <c r="G16" s="222">
        <f t="shared" si="1"/>
        <v>2229</v>
      </c>
      <c r="H16" s="222">
        <f t="shared" si="1"/>
        <v>235</v>
      </c>
      <c r="I16" s="222">
        <f t="shared" si="1"/>
        <v>2246</v>
      </c>
      <c r="J16" s="222">
        <f t="shared" si="1"/>
        <v>2260</v>
      </c>
      <c r="K16" s="222">
        <f t="shared" si="1"/>
        <v>2325</v>
      </c>
      <c r="L16" s="222">
        <f t="shared" si="1"/>
        <v>2340</v>
      </c>
      <c r="M16" s="222">
        <f t="shared" si="1"/>
        <v>2350</v>
      </c>
      <c r="N16" s="222">
        <f t="shared" si="2"/>
        <v>2357</v>
      </c>
    </row>
    <row r="17" spans="1:14" x14ac:dyDescent="0.45">
      <c r="B17" s="222" t="s">
        <v>81</v>
      </c>
      <c r="C17" s="222">
        <f t="shared" si="1"/>
        <v>1657</v>
      </c>
      <c r="D17" s="222">
        <f t="shared" si="1"/>
        <v>1658</v>
      </c>
      <c r="E17" s="222">
        <f t="shared" si="1"/>
        <v>1656</v>
      </c>
      <c r="F17" s="222">
        <f t="shared" si="1"/>
        <v>1659</v>
      </c>
      <c r="G17" s="222">
        <f t="shared" si="1"/>
        <v>1660</v>
      </c>
      <c r="H17" s="222">
        <f t="shared" si="1"/>
        <v>1657</v>
      </c>
      <c r="I17" s="222">
        <f t="shared" si="1"/>
        <v>1656</v>
      </c>
      <c r="J17" s="222">
        <f t="shared" si="1"/>
        <v>1649</v>
      </c>
      <c r="K17" s="222">
        <f t="shared" si="1"/>
        <v>2067</v>
      </c>
      <c r="L17" s="222">
        <f t="shared" si="1"/>
        <v>2066</v>
      </c>
      <c r="M17" s="222">
        <f t="shared" si="1"/>
        <v>2067</v>
      </c>
      <c r="N17" s="222">
        <f t="shared" si="2"/>
        <v>1999</v>
      </c>
    </row>
    <row r="18" spans="1:14" x14ac:dyDescent="0.45">
      <c r="B18" s="222" t="s">
        <v>82</v>
      </c>
      <c r="C18" s="228">
        <f t="shared" si="1"/>
        <v>0.28000000000000003</v>
      </c>
      <c r="D18" s="228">
        <f t="shared" si="1"/>
        <v>0.55000000000000004</v>
      </c>
      <c r="E18" s="228">
        <f t="shared" si="1"/>
        <v>0.62</v>
      </c>
      <c r="F18" s="228">
        <f t="shared" si="1"/>
        <v>0.47</v>
      </c>
      <c r="G18" s="228">
        <f t="shared" si="1"/>
        <v>0.56999999999999995</v>
      </c>
      <c r="H18" s="228">
        <f t="shared" si="1"/>
        <v>0.49</v>
      </c>
      <c r="I18" s="228">
        <f t="shared" si="1"/>
        <v>0.56999999999999995</v>
      </c>
      <c r="J18" s="228">
        <f t="shared" si="1"/>
        <v>0.28999999999999998</v>
      </c>
      <c r="K18" s="228">
        <f t="shared" si="1"/>
        <v>0.36</v>
      </c>
      <c r="L18" s="228">
        <f t="shared" si="1"/>
        <v>0.44</v>
      </c>
      <c r="M18" s="228">
        <f t="shared" si="1"/>
        <v>0.35</v>
      </c>
      <c r="N18" s="228">
        <f t="shared" si="2"/>
        <v>0.48</v>
      </c>
    </row>
    <row r="19" spans="1:14" x14ac:dyDescent="0.45">
      <c r="B19" s="222" t="s">
        <v>83</v>
      </c>
      <c r="C19" s="228">
        <f t="shared" si="1"/>
        <v>0.34</v>
      </c>
      <c r="D19" s="228">
        <f t="shared" si="1"/>
        <v>0.54</v>
      </c>
      <c r="E19" s="228">
        <f t="shared" si="1"/>
        <v>0.61</v>
      </c>
      <c r="F19" s="228">
        <f t="shared" si="1"/>
        <v>0.65</v>
      </c>
      <c r="G19" s="228">
        <f t="shared" si="1"/>
        <v>0.56000000000000005</v>
      </c>
      <c r="H19" s="228">
        <f t="shared" si="1"/>
        <v>0.51</v>
      </c>
      <c r="I19" s="228">
        <f t="shared" si="1"/>
        <v>0.45</v>
      </c>
      <c r="J19" s="228">
        <f t="shared" si="1"/>
        <v>0.28000000000000003</v>
      </c>
      <c r="K19" s="228">
        <f t="shared" si="1"/>
        <v>0.48</v>
      </c>
      <c r="L19" s="228">
        <f t="shared" si="1"/>
        <v>0.72</v>
      </c>
      <c r="M19" s="228">
        <f t="shared" si="1"/>
        <v>0.79</v>
      </c>
      <c r="N19" s="228">
        <f t="shared" si="2"/>
        <v>0.61</v>
      </c>
    </row>
    <row r="20" spans="1:14" x14ac:dyDescent="0.45">
      <c r="A20" s="225" t="s">
        <v>19</v>
      </c>
      <c r="B20" s="225"/>
      <c r="C20" s="229"/>
      <c r="D20" s="229"/>
      <c r="E20" s="229"/>
      <c r="F20" s="229"/>
      <c r="G20" s="229"/>
      <c r="H20" s="229"/>
      <c r="I20" s="229"/>
      <c r="J20" s="229"/>
      <c r="K20" s="229"/>
      <c r="L20" s="229"/>
      <c r="M20" s="229"/>
      <c r="N20" s="225"/>
    </row>
    <row r="21" spans="1:14" x14ac:dyDescent="0.45">
      <c r="A21" s="222" t="s">
        <v>84</v>
      </c>
      <c r="B21" s="222" t="s">
        <v>85</v>
      </c>
      <c r="C21" s="222">
        <f t="shared" ref="C21:N29" si="3">IFERROR(INDEX(ExclusionMonth,MATCH($B21,INDEX(ExclusionMonth,,1),0),MATCH(C$1,INDEX(ExclusionMonth,1,),0)),NA())</f>
        <v>11</v>
      </c>
      <c r="D21" s="222">
        <f t="shared" si="3"/>
        <v>11</v>
      </c>
      <c r="E21" s="222">
        <f t="shared" si="3"/>
        <v>16</v>
      </c>
      <c r="F21" s="222">
        <f t="shared" si="3"/>
        <v>6</v>
      </c>
      <c r="G21" s="222">
        <f t="shared" si="3"/>
        <v>21</v>
      </c>
      <c r="H21" s="222">
        <f t="shared" si="3"/>
        <v>19</v>
      </c>
      <c r="I21" s="222">
        <f t="shared" si="3"/>
        <v>14</v>
      </c>
      <c r="J21" s="222">
        <f t="shared" si="3"/>
        <v>0</v>
      </c>
      <c r="K21" s="222">
        <f t="shared" si="3"/>
        <v>13</v>
      </c>
      <c r="L21" s="222">
        <f t="shared" si="3"/>
        <v>16</v>
      </c>
      <c r="M21" s="222">
        <f t="shared" si="3"/>
        <v>20</v>
      </c>
      <c r="N21" s="222">
        <f t="shared" si="3"/>
        <v>8</v>
      </c>
    </row>
    <row r="22" spans="1:14" x14ac:dyDescent="0.45">
      <c r="A22" s="222" t="s">
        <v>86</v>
      </c>
      <c r="B22" s="222" t="s">
        <v>87</v>
      </c>
      <c r="C22" s="222">
        <f t="shared" si="3"/>
        <v>3</v>
      </c>
      <c r="D22" s="222">
        <f t="shared" si="3"/>
        <v>6</v>
      </c>
      <c r="E22" s="222">
        <f t="shared" si="3"/>
        <v>8</v>
      </c>
      <c r="F22" s="222">
        <f t="shared" si="3"/>
        <v>2</v>
      </c>
      <c r="G22" s="222">
        <f t="shared" si="3"/>
        <v>8</v>
      </c>
      <c r="H22" s="222">
        <f t="shared" si="3"/>
        <v>5</v>
      </c>
      <c r="I22" s="222">
        <f t="shared" si="3"/>
        <v>2</v>
      </c>
      <c r="J22" s="222">
        <f t="shared" si="3"/>
        <v>0</v>
      </c>
      <c r="K22" s="222">
        <f t="shared" si="3"/>
        <v>5</v>
      </c>
      <c r="L22" s="222">
        <f t="shared" si="3"/>
        <v>3</v>
      </c>
      <c r="M22" s="222">
        <f t="shared" si="3"/>
        <v>1</v>
      </c>
      <c r="N22" s="222">
        <f t="shared" si="3"/>
        <v>0</v>
      </c>
    </row>
    <row r="23" spans="1:14" x14ac:dyDescent="0.45">
      <c r="A23" s="222" t="s">
        <v>88</v>
      </c>
      <c r="B23" s="222" t="s">
        <v>89</v>
      </c>
      <c r="C23" s="222">
        <f t="shared" si="3"/>
        <v>45</v>
      </c>
      <c r="D23" s="222">
        <f t="shared" si="3"/>
        <v>51</v>
      </c>
      <c r="E23" s="222">
        <f t="shared" si="3"/>
        <v>59</v>
      </c>
      <c r="F23" s="222">
        <f t="shared" si="3"/>
        <v>61</v>
      </c>
      <c r="G23" s="222">
        <f t="shared" si="3"/>
        <v>69</v>
      </c>
      <c r="H23" s="222">
        <f t="shared" si="3"/>
        <v>74</v>
      </c>
      <c r="I23" s="222">
        <f t="shared" si="3"/>
        <v>76</v>
      </c>
      <c r="J23" s="222">
        <f t="shared" si="3"/>
        <v>76</v>
      </c>
      <c r="K23" s="222">
        <f t="shared" si="3"/>
        <v>5</v>
      </c>
      <c r="L23" s="222">
        <f t="shared" si="3"/>
        <v>8</v>
      </c>
      <c r="M23" s="222">
        <f t="shared" si="3"/>
        <v>9</v>
      </c>
      <c r="N23" s="222">
        <f t="shared" si="3"/>
        <v>9</v>
      </c>
    </row>
    <row r="24" spans="1:14" x14ac:dyDescent="0.45">
      <c r="A24" s="222" t="s">
        <v>90</v>
      </c>
      <c r="B24" s="222" t="s">
        <v>91</v>
      </c>
      <c r="C24" s="222">
        <f t="shared" si="3"/>
        <v>2</v>
      </c>
      <c r="D24" s="222">
        <f t="shared" si="3"/>
        <v>3</v>
      </c>
      <c r="E24" s="222">
        <f t="shared" si="3"/>
        <v>0</v>
      </c>
      <c r="F24" s="222">
        <f t="shared" si="3"/>
        <v>0</v>
      </c>
      <c r="G24" s="222">
        <f t="shared" si="3"/>
        <v>0</v>
      </c>
      <c r="H24" s="222">
        <f t="shared" si="3"/>
        <v>1</v>
      </c>
      <c r="I24" s="222">
        <f t="shared" si="3"/>
        <v>0</v>
      </c>
      <c r="J24" s="222">
        <f t="shared" si="3"/>
        <v>0</v>
      </c>
      <c r="K24" s="222">
        <f t="shared" si="3"/>
        <v>3</v>
      </c>
      <c r="L24" s="222">
        <f t="shared" si="3"/>
        <v>0</v>
      </c>
      <c r="M24" s="222">
        <f t="shared" si="3"/>
        <v>0</v>
      </c>
      <c r="N24" s="222">
        <f t="shared" si="3"/>
        <v>0</v>
      </c>
    </row>
    <row r="25" spans="1:14" x14ac:dyDescent="0.45">
      <c r="A25" s="222" t="s">
        <v>92</v>
      </c>
      <c r="B25" s="222" t="s">
        <v>93</v>
      </c>
      <c r="C25" s="222">
        <f t="shared" si="3"/>
        <v>1</v>
      </c>
      <c r="D25" s="222">
        <f t="shared" si="3"/>
        <v>1</v>
      </c>
      <c r="E25" s="222">
        <f t="shared" si="3"/>
        <v>5</v>
      </c>
      <c r="F25" s="222">
        <f t="shared" si="3"/>
        <v>2</v>
      </c>
      <c r="G25" s="222">
        <f t="shared" si="3"/>
        <v>7</v>
      </c>
      <c r="H25" s="222">
        <f t="shared" si="3"/>
        <v>3</v>
      </c>
      <c r="I25" s="222">
        <f t="shared" si="3"/>
        <v>1</v>
      </c>
      <c r="J25" s="222">
        <f t="shared" si="3"/>
        <v>0</v>
      </c>
      <c r="K25" s="222">
        <f t="shared" si="3"/>
        <v>1</v>
      </c>
      <c r="L25" s="222">
        <f t="shared" si="3"/>
        <v>1</v>
      </c>
      <c r="M25" s="222">
        <f t="shared" si="3"/>
        <v>1</v>
      </c>
      <c r="N25" s="222">
        <f t="shared" si="3"/>
        <v>0</v>
      </c>
    </row>
    <row r="26" spans="1:14" x14ac:dyDescent="0.45">
      <c r="A26" s="222" t="s">
        <v>94</v>
      </c>
      <c r="B26" s="222" t="s">
        <v>18</v>
      </c>
      <c r="C26" s="222">
        <f t="shared" si="3"/>
        <v>516</v>
      </c>
      <c r="D26" s="222">
        <f t="shared" si="3"/>
        <v>535</v>
      </c>
      <c r="E26" s="222">
        <f t="shared" si="3"/>
        <v>903</v>
      </c>
      <c r="F26" s="222">
        <f t="shared" si="3"/>
        <v>347</v>
      </c>
      <c r="G26" s="222">
        <f t="shared" si="3"/>
        <v>764</v>
      </c>
      <c r="H26" s="222">
        <f t="shared" si="3"/>
        <v>598</v>
      </c>
      <c r="I26" s="222">
        <f t="shared" si="3"/>
        <v>484</v>
      </c>
      <c r="J26" s="222">
        <f t="shared" si="3"/>
        <v>0</v>
      </c>
      <c r="K26" s="222">
        <f t="shared" si="3"/>
        <v>217</v>
      </c>
      <c r="L26" s="222">
        <f t="shared" si="3"/>
        <v>247</v>
      </c>
      <c r="M26" s="222">
        <f t="shared" si="3"/>
        <v>266</v>
      </c>
      <c r="N26" s="222">
        <f t="shared" si="3"/>
        <v>47</v>
      </c>
    </row>
    <row r="27" spans="1:14" x14ac:dyDescent="0.45">
      <c r="A27" s="222" t="s">
        <v>95</v>
      </c>
      <c r="B27" s="222" t="s">
        <v>95</v>
      </c>
      <c r="C27" s="228">
        <f t="shared" si="3"/>
        <v>2.58E-2</v>
      </c>
      <c r="D27" s="228">
        <f t="shared" si="3"/>
        <v>3.15E-2</v>
      </c>
      <c r="E27" s="228">
        <f t="shared" si="3"/>
        <v>4.1000000000000002E-2</v>
      </c>
      <c r="F27" s="228">
        <f t="shared" si="3"/>
        <v>4.4600000000000001E-2</v>
      </c>
      <c r="G27" s="228">
        <f t="shared" si="3"/>
        <v>5.2699999999999997E-2</v>
      </c>
      <c r="H27" s="228">
        <f t="shared" si="3"/>
        <v>5.8999999999999997E-2</v>
      </c>
      <c r="I27" s="228">
        <f t="shared" si="3"/>
        <v>6.4100000000000004E-2</v>
      </c>
      <c r="J27" s="228">
        <f t="shared" si="3"/>
        <v>6.4100000000000004E-2</v>
      </c>
      <c r="K27" s="228">
        <f t="shared" si="3"/>
        <v>2E-3</v>
      </c>
      <c r="L27" s="228">
        <f t="shared" si="3"/>
        <v>5.0000000000000001E-3</v>
      </c>
      <c r="M27" s="228">
        <f t="shared" si="3"/>
        <v>8.0000000000000002E-3</v>
      </c>
      <c r="N27" s="228">
        <f t="shared" si="3"/>
        <v>8.0000000000000002E-3</v>
      </c>
    </row>
    <row r="28" spans="1:14" x14ac:dyDescent="0.45">
      <c r="A28" s="222" t="s">
        <v>96</v>
      </c>
      <c r="B28" s="222" t="s">
        <v>97</v>
      </c>
      <c r="C28" s="222">
        <f t="shared" si="3"/>
        <v>49</v>
      </c>
      <c r="D28" s="222">
        <f t="shared" si="3"/>
        <v>46</v>
      </c>
      <c r="E28" s="222">
        <f t="shared" si="3"/>
        <v>72</v>
      </c>
      <c r="F28" s="222">
        <f t="shared" si="3"/>
        <v>35</v>
      </c>
      <c r="G28" s="222">
        <f t="shared" si="3"/>
        <v>62</v>
      </c>
      <c r="H28" s="222">
        <f t="shared" si="3"/>
        <v>38</v>
      </c>
      <c r="I28" s="222">
        <f t="shared" si="3"/>
        <v>44</v>
      </c>
      <c r="J28" s="222">
        <f t="shared" si="3"/>
        <v>0</v>
      </c>
      <c r="K28" s="222">
        <f t="shared" si="3"/>
        <v>30</v>
      </c>
      <c r="L28" s="222">
        <f t="shared" si="3"/>
        <v>23</v>
      </c>
      <c r="M28" s="222">
        <f t="shared" si="3"/>
        <v>28</v>
      </c>
      <c r="N28" s="222">
        <f t="shared" si="3"/>
        <v>3</v>
      </c>
    </row>
    <row r="29" spans="1:14" x14ac:dyDescent="0.45">
      <c r="A29" s="222" t="s">
        <v>98</v>
      </c>
      <c r="B29" s="222" t="s">
        <v>99</v>
      </c>
      <c r="C29" s="222">
        <f t="shared" si="3"/>
        <v>179</v>
      </c>
      <c r="D29" s="222">
        <f t="shared" si="3"/>
        <v>179</v>
      </c>
      <c r="E29" s="222">
        <f t="shared" si="3"/>
        <v>310</v>
      </c>
      <c r="F29" s="222">
        <f t="shared" si="3"/>
        <v>108</v>
      </c>
      <c r="G29" s="222">
        <f t="shared" si="3"/>
        <v>287</v>
      </c>
      <c r="H29" s="222">
        <f t="shared" si="3"/>
        <v>230</v>
      </c>
      <c r="I29" s="222">
        <f t="shared" si="3"/>
        <v>165</v>
      </c>
      <c r="J29" s="222">
        <f t="shared" si="3"/>
        <v>0</v>
      </c>
      <c r="K29" s="222">
        <f t="shared" si="3"/>
        <v>73</v>
      </c>
      <c r="L29" s="222">
        <f t="shared" si="3"/>
        <v>98</v>
      </c>
      <c r="M29" s="222">
        <f t="shared" si="3"/>
        <v>96</v>
      </c>
      <c r="N29" s="222">
        <f t="shared" si="3"/>
        <v>15</v>
      </c>
    </row>
    <row r="30" spans="1:14" x14ac:dyDescent="0.45">
      <c r="A30" s="222" t="s">
        <v>100</v>
      </c>
      <c r="B30" s="222" t="s">
        <v>101</v>
      </c>
      <c r="C30" s="228">
        <f t="shared" ref="C30:N39" si="4">IFERROR(INDEX(ExclusionMonth,MATCH($B30,INDEX(ExclusionMonth,,1),0),MATCH(C$1,INDEX(ExclusionMonth,1,),0)),NA())</f>
        <v>1.5970188980569604E-3</v>
      </c>
      <c r="D30" s="228">
        <f t="shared" si="4"/>
        <v>2.3999999999999998E-3</v>
      </c>
      <c r="E30" s="228">
        <f t="shared" si="4"/>
        <v>2.3999999999999998E-3</v>
      </c>
      <c r="F30" s="228">
        <f t="shared" si="4"/>
        <v>2.3999999999999998E-3</v>
      </c>
      <c r="G30" s="228">
        <f t="shared" si="4"/>
        <v>2.3999999999999998E-3</v>
      </c>
      <c r="H30" s="228">
        <f t="shared" si="4"/>
        <v>2.7000000000000001E-3</v>
      </c>
      <c r="I30" s="228">
        <f t="shared" si="4"/>
        <v>2.7000000000000001E-3</v>
      </c>
      <c r="J30" s="228">
        <f t="shared" si="4"/>
        <v>2.7000000000000001E-3</v>
      </c>
      <c r="K30" s="228">
        <f t="shared" si="4"/>
        <v>7.9850944902848018E-4</v>
      </c>
      <c r="L30" s="228">
        <f t="shared" si="4"/>
        <v>1.1000000000000001E-3</v>
      </c>
      <c r="M30" s="228">
        <f t="shared" si="4"/>
        <v>1.1000000000000001E-3</v>
      </c>
      <c r="N30" s="228">
        <f t="shared" si="4"/>
        <v>1.1000000000000001E-3</v>
      </c>
    </row>
    <row r="31" spans="1:14" x14ac:dyDescent="0.45">
      <c r="A31" s="222" t="s">
        <v>102</v>
      </c>
      <c r="B31" s="222" t="s">
        <v>103</v>
      </c>
      <c r="C31" s="228">
        <f t="shared" si="4"/>
        <v>9.5155709342560559E-4</v>
      </c>
      <c r="D31" s="228">
        <f t="shared" si="4"/>
        <v>1.0380622837370243E-3</v>
      </c>
      <c r="E31" s="228">
        <f t="shared" si="4"/>
        <v>1.5E-3</v>
      </c>
      <c r="F31" s="228">
        <f t="shared" si="4"/>
        <v>1.6000000000000001E-3</v>
      </c>
      <c r="G31" s="228">
        <f t="shared" si="4"/>
        <v>2.2000000000000001E-3</v>
      </c>
      <c r="H31" s="228">
        <f t="shared" si="4"/>
        <v>2.5951557093425604E-3</v>
      </c>
      <c r="I31" s="228">
        <f t="shared" si="4"/>
        <v>2.5951557093425604E-3</v>
      </c>
      <c r="J31" s="228">
        <f t="shared" si="4"/>
        <v>2.5951557093425604E-3</v>
      </c>
      <c r="K31" s="228">
        <f t="shared" si="4"/>
        <v>8.6505190311418682E-5</v>
      </c>
      <c r="L31" s="228">
        <f t="shared" si="4"/>
        <v>1.7301038062283736E-4</v>
      </c>
      <c r="M31" s="228">
        <f t="shared" si="4"/>
        <v>2.5951557093425607E-4</v>
      </c>
      <c r="N31" s="228">
        <f t="shared" si="4"/>
        <v>2.9999999999999997E-4</v>
      </c>
    </row>
    <row r="32" spans="1:14" x14ac:dyDescent="0.45">
      <c r="A32" s="222" t="s">
        <v>104</v>
      </c>
      <c r="B32" s="222" t="s">
        <v>105</v>
      </c>
      <c r="C32" s="228">
        <f t="shared" si="4"/>
        <v>6.7299999999999999E-2</v>
      </c>
      <c r="D32" s="228">
        <f t="shared" si="4"/>
        <v>7.8E-2</v>
      </c>
      <c r="E32" s="228">
        <f t="shared" si="4"/>
        <v>9.7199999999999995E-2</v>
      </c>
      <c r="F32" s="228">
        <f t="shared" si="4"/>
        <v>0.1062</v>
      </c>
      <c r="G32" s="228">
        <f t="shared" si="4"/>
        <v>0.1222</v>
      </c>
      <c r="H32" s="228">
        <f t="shared" si="4"/>
        <v>0.13200000000000001</v>
      </c>
      <c r="I32" s="228">
        <f t="shared" si="4"/>
        <v>0.14369999999999999</v>
      </c>
      <c r="J32" s="228">
        <f t="shared" si="4"/>
        <v>0.14369999999999999</v>
      </c>
      <c r="K32" s="228">
        <f t="shared" si="4"/>
        <v>1.3599999999999999E-2</v>
      </c>
      <c r="L32" s="228">
        <f t="shared" si="4"/>
        <v>2.58E-2</v>
      </c>
      <c r="M32" s="228">
        <f t="shared" si="4"/>
        <v>4.4200000000000003E-2</v>
      </c>
      <c r="N32" s="228">
        <f t="shared" si="4"/>
        <v>5.5100000000000003E-2</v>
      </c>
    </row>
    <row r="33" spans="1:14" x14ac:dyDescent="0.45">
      <c r="A33" s="222" t="s">
        <v>106</v>
      </c>
      <c r="B33" s="222" t="s">
        <v>107</v>
      </c>
      <c r="C33" s="228">
        <f t="shared" si="4"/>
        <v>8.3699999999999997E-2</v>
      </c>
      <c r="D33" s="228">
        <f t="shared" si="4"/>
        <v>9.8799999999999999E-2</v>
      </c>
      <c r="E33" s="228">
        <f t="shared" si="4"/>
        <v>0.1255</v>
      </c>
      <c r="F33" s="228">
        <f t="shared" si="4"/>
        <v>0.13489999999999999</v>
      </c>
      <c r="G33" s="228">
        <f t="shared" si="4"/>
        <v>0.15939999999999999</v>
      </c>
      <c r="H33" s="228">
        <f t="shared" si="4"/>
        <v>0.17879999999999999</v>
      </c>
      <c r="I33" s="228">
        <f t="shared" si="4"/>
        <v>0.19289999999999999</v>
      </c>
      <c r="J33" s="228">
        <f t="shared" si="4"/>
        <v>0.19289999999999999</v>
      </c>
      <c r="K33" s="228">
        <f t="shared" si="4"/>
        <v>1.7500000000000002E-2</v>
      </c>
      <c r="L33" s="228">
        <f t="shared" si="4"/>
        <v>3.7600000000000001E-2</v>
      </c>
      <c r="M33" s="228">
        <f t="shared" si="4"/>
        <v>6.1899999999999997E-2</v>
      </c>
      <c r="N33" s="228">
        <f t="shared" si="4"/>
        <v>7.2999999999999995E-2</v>
      </c>
    </row>
    <row r="34" spans="1:14" x14ac:dyDescent="0.45">
      <c r="A34" s="222" t="s">
        <v>108</v>
      </c>
      <c r="B34" s="230" t="s">
        <v>109</v>
      </c>
      <c r="C34" s="222">
        <f t="shared" si="4"/>
        <v>2</v>
      </c>
      <c r="D34" s="222">
        <f t="shared" si="4"/>
        <v>3</v>
      </c>
      <c r="E34" s="222">
        <f t="shared" si="4"/>
        <v>0</v>
      </c>
      <c r="F34" s="222">
        <f t="shared" si="4"/>
        <v>1</v>
      </c>
      <c r="G34" s="222">
        <f t="shared" si="4"/>
        <v>0</v>
      </c>
      <c r="H34" s="222">
        <f t="shared" si="4"/>
        <v>2</v>
      </c>
      <c r="I34" s="222">
        <f t="shared" si="4"/>
        <v>2</v>
      </c>
      <c r="J34" s="222">
        <f t="shared" si="4"/>
        <v>0</v>
      </c>
      <c r="K34" s="222">
        <f t="shared" si="4"/>
        <v>5</v>
      </c>
      <c r="L34" s="222">
        <f t="shared" si="4"/>
        <v>1</v>
      </c>
      <c r="M34" s="222">
        <f t="shared" si="4"/>
        <v>2</v>
      </c>
      <c r="N34" s="222">
        <f t="shared" si="4"/>
        <v>2</v>
      </c>
    </row>
    <row r="35" spans="1:14" x14ac:dyDescent="0.45">
      <c r="A35" s="222" t="s">
        <v>110</v>
      </c>
      <c r="B35" s="230" t="s">
        <v>111</v>
      </c>
      <c r="C35" s="222">
        <f t="shared" si="4"/>
        <v>2</v>
      </c>
      <c r="D35" s="222">
        <f t="shared" si="4"/>
        <v>3</v>
      </c>
      <c r="E35" s="222">
        <f t="shared" si="4"/>
        <v>0</v>
      </c>
      <c r="F35" s="222">
        <f t="shared" si="4"/>
        <v>0</v>
      </c>
      <c r="G35" s="222">
        <f t="shared" si="4"/>
        <v>0</v>
      </c>
      <c r="H35" s="222">
        <f t="shared" si="4"/>
        <v>1</v>
      </c>
      <c r="I35" s="222">
        <f t="shared" si="4"/>
        <v>0</v>
      </c>
      <c r="J35" s="222">
        <f t="shared" si="4"/>
        <v>0</v>
      </c>
      <c r="K35" s="222">
        <f t="shared" si="4"/>
        <v>3</v>
      </c>
      <c r="L35" s="222">
        <f t="shared" si="4"/>
        <v>1</v>
      </c>
      <c r="M35" s="222">
        <f t="shared" si="4"/>
        <v>0</v>
      </c>
      <c r="N35" s="222">
        <f t="shared" si="4"/>
        <v>0</v>
      </c>
    </row>
    <row r="36" spans="1:14" x14ac:dyDescent="0.45">
      <c r="A36" s="222" t="s">
        <v>112</v>
      </c>
      <c r="B36" s="230" t="s">
        <v>113</v>
      </c>
      <c r="C36" s="222">
        <f t="shared" si="4"/>
        <v>0</v>
      </c>
      <c r="D36" s="222">
        <f t="shared" si="4"/>
        <v>0</v>
      </c>
      <c r="E36" s="222">
        <f t="shared" si="4"/>
        <v>0</v>
      </c>
      <c r="F36" s="222">
        <f t="shared" si="4"/>
        <v>0</v>
      </c>
      <c r="G36" s="222">
        <f t="shared" si="4"/>
        <v>0</v>
      </c>
      <c r="H36" s="222">
        <f t="shared" si="4"/>
        <v>0</v>
      </c>
      <c r="I36" s="222">
        <f t="shared" si="4"/>
        <v>2</v>
      </c>
      <c r="J36" s="222">
        <f t="shared" si="4"/>
        <v>0</v>
      </c>
      <c r="K36" s="222">
        <f t="shared" si="4"/>
        <v>2</v>
      </c>
      <c r="L36" s="222">
        <f t="shared" si="4"/>
        <v>0</v>
      </c>
      <c r="M36" s="222">
        <f t="shared" si="4"/>
        <v>1</v>
      </c>
      <c r="N36" s="222">
        <f t="shared" si="4"/>
        <v>1</v>
      </c>
    </row>
    <row r="37" spans="1:14" x14ac:dyDescent="0.45">
      <c r="A37" s="222" t="s">
        <v>114</v>
      </c>
      <c r="B37" s="230" t="s">
        <v>115</v>
      </c>
      <c r="C37" s="222">
        <f t="shared" si="4"/>
        <v>6</v>
      </c>
      <c r="D37" s="222">
        <f t="shared" si="4"/>
        <v>1</v>
      </c>
      <c r="E37" s="222">
        <f t="shared" si="4"/>
        <v>11</v>
      </c>
      <c r="F37" s="222">
        <f t="shared" si="4"/>
        <v>2</v>
      </c>
      <c r="G37" s="222">
        <f t="shared" si="4"/>
        <v>13</v>
      </c>
      <c r="H37" s="222">
        <f t="shared" si="4"/>
        <v>8</v>
      </c>
      <c r="I37" s="222">
        <f t="shared" si="4"/>
        <v>5</v>
      </c>
      <c r="J37" s="222">
        <f t="shared" si="4"/>
        <v>0</v>
      </c>
      <c r="K37" s="222">
        <f t="shared" si="4"/>
        <v>4</v>
      </c>
      <c r="L37" s="222">
        <f t="shared" si="4"/>
        <v>7</v>
      </c>
      <c r="M37" s="222">
        <f t="shared" si="4"/>
        <v>7</v>
      </c>
      <c r="N37" s="222">
        <f t="shared" si="4"/>
        <v>6</v>
      </c>
    </row>
    <row r="38" spans="1:14" x14ac:dyDescent="0.45">
      <c r="A38" s="222" t="s">
        <v>116</v>
      </c>
      <c r="B38" s="222" t="s">
        <v>117</v>
      </c>
      <c r="C38" s="222">
        <f t="shared" si="4"/>
        <v>1</v>
      </c>
      <c r="D38" s="222">
        <f t="shared" si="4"/>
        <v>1</v>
      </c>
      <c r="E38" s="222">
        <f t="shared" si="4"/>
        <v>5</v>
      </c>
      <c r="F38" s="222">
        <f t="shared" si="4"/>
        <v>2</v>
      </c>
      <c r="G38" s="222">
        <f t="shared" si="4"/>
        <v>7</v>
      </c>
      <c r="H38" s="222">
        <f t="shared" si="4"/>
        <v>3</v>
      </c>
      <c r="I38" s="222">
        <f t="shared" si="4"/>
        <v>1</v>
      </c>
      <c r="J38" s="222">
        <f t="shared" si="4"/>
        <v>0</v>
      </c>
      <c r="K38" s="222">
        <f t="shared" si="4"/>
        <v>1</v>
      </c>
      <c r="L38" s="222">
        <f t="shared" si="4"/>
        <v>1</v>
      </c>
      <c r="M38" s="222">
        <f t="shared" si="4"/>
        <v>1</v>
      </c>
      <c r="N38" s="222">
        <f t="shared" si="4"/>
        <v>0</v>
      </c>
    </row>
    <row r="39" spans="1:14" x14ac:dyDescent="0.45">
      <c r="A39" s="222" t="s">
        <v>118</v>
      </c>
      <c r="B39" s="222" t="s">
        <v>119</v>
      </c>
      <c r="C39" s="222">
        <f t="shared" si="4"/>
        <v>0</v>
      </c>
      <c r="D39" s="222">
        <f t="shared" si="4"/>
        <v>0</v>
      </c>
      <c r="E39" s="222">
        <f t="shared" si="4"/>
        <v>2</v>
      </c>
      <c r="F39" s="222">
        <f t="shared" si="4"/>
        <v>0</v>
      </c>
      <c r="G39" s="222">
        <f t="shared" si="4"/>
        <v>2</v>
      </c>
      <c r="H39" s="222">
        <f t="shared" si="4"/>
        <v>1</v>
      </c>
      <c r="I39" s="222">
        <f t="shared" si="4"/>
        <v>2</v>
      </c>
      <c r="J39" s="222">
        <f t="shared" si="4"/>
        <v>0</v>
      </c>
      <c r="K39" s="222">
        <f t="shared" si="4"/>
        <v>2</v>
      </c>
      <c r="L39" s="222">
        <f t="shared" si="4"/>
        <v>3</v>
      </c>
      <c r="M39" s="222">
        <f t="shared" si="4"/>
        <v>1</v>
      </c>
      <c r="N39" s="222">
        <f t="shared" si="4"/>
        <v>3</v>
      </c>
    </row>
    <row r="40" spans="1:14" x14ac:dyDescent="0.45">
      <c r="A40" s="222" t="s">
        <v>19</v>
      </c>
      <c r="B40" s="222" t="s">
        <v>120</v>
      </c>
      <c r="C40" s="222">
        <f t="shared" ref="C40:N49" si="5">IFERROR(INDEX(ExclusionMonth,MATCH($B40,INDEX(ExclusionMonth,,1),0),MATCH(C$1,INDEX(ExclusionMonth,1,),0)),NA())</f>
        <v>0</v>
      </c>
      <c r="D40" s="222">
        <f t="shared" si="5"/>
        <v>0</v>
      </c>
      <c r="E40" s="222">
        <f t="shared" si="5"/>
        <v>0</v>
      </c>
      <c r="F40" s="222">
        <f t="shared" si="5"/>
        <v>0</v>
      </c>
      <c r="G40" s="222">
        <f t="shared" si="5"/>
        <v>0</v>
      </c>
      <c r="H40" s="222">
        <f t="shared" si="5"/>
        <v>1</v>
      </c>
      <c r="I40" s="222">
        <f t="shared" si="5"/>
        <v>0</v>
      </c>
      <c r="J40" s="222">
        <f t="shared" si="5"/>
        <v>0</v>
      </c>
      <c r="K40" s="222">
        <f t="shared" si="5"/>
        <v>0</v>
      </c>
      <c r="L40" s="222">
        <f t="shared" si="5"/>
        <v>0</v>
      </c>
      <c r="M40" s="222">
        <f t="shared" si="5"/>
        <v>0</v>
      </c>
      <c r="N40" s="222">
        <f t="shared" si="5"/>
        <v>0</v>
      </c>
    </row>
    <row r="41" spans="1:14" x14ac:dyDescent="0.45">
      <c r="A41" s="222" t="s">
        <v>19</v>
      </c>
      <c r="B41" s="222" t="s">
        <v>121</v>
      </c>
      <c r="C41" s="222">
        <f t="shared" si="5"/>
        <v>2</v>
      </c>
      <c r="D41" s="222">
        <f t="shared" si="5"/>
        <v>0</v>
      </c>
      <c r="E41" s="222">
        <f t="shared" si="5"/>
        <v>0</v>
      </c>
      <c r="F41" s="222">
        <f t="shared" si="5"/>
        <v>0</v>
      </c>
      <c r="G41" s="222">
        <f t="shared" si="5"/>
        <v>0</v>
      </c>
      <c r="H41" s="222">
        <f t="shared" si="5"/>
        <v>1</v>
      </c>
      <c r="I41" s="222">
        <f t="shared" si="5"/>
        <v>0</v>
      </c>
      <c r="J41" s="222">
        <f t="shared" si="5"/>
        <v>0</v>
      </c>
      <c r="K41" s="222">
        <f t="shared" si="5"/>
        <v>1</v>
      </c>
      <c r="L41" s="222">
        <f t="shared" si="5"/>
        <v>1</v>
      </c>
      <c r="M41" s="222">
        <f t="shared" si="5"/>
        <v>0</v>
      </c>
      <c r="N41" s="222">
        <f t="shared" si="5"/>
        <v>0</v>
      </c>
    </row>
    <row r="42" spans="1:14" x14ac:dyDescent="0.45">
      <c r="A42" s="222" t="s">
        <v>19</v>
      </c>
      <c r="B42" s="222" t="s">
        <v>122</v>
      </c>
      <c r="C42" s="222">
        <f t="shared" si="5"/>
        <v>0</v>
      </c>
      <c r="D42" s="222">
        <f t="shared" si="5"/>
        <v>0</v>
      </c>
      <c r="E42" s="222">
        <f t="shared" si="5"/>
        <v>2</v>
      </c>
      <c r="F42" s="222">
        <f t="shared" si="5"/>
        <v>0</v>
      </c>
      <c r="G42" s="222">
        <f t="shared" si="5"/>
        <v>5</v>
      </c>
      <c r="H42" s="222">
        <f t="shared" si="5"/>
        <v>0</v>
      </c>
      <c r="I42" s="222">
        <f t="shared" si="5"/>
        <v>1</v>
      </c>
      <c r="J42" s="222">
        <f t="shared" si="5"/>
        <v>0</v>
      </c>
      <c r="K42" s="222">
        <f t="shared" si="5"/>
        <v>0</v>
      </c>
      <c r="L42" s="222">
        <f t="shared" si="5"/>
        <v>0</v>
      </c>
      <c r="M42" s="222">
        <f t="shared" si="5"/>
        <v>1</v>
      </c>
      <c r="N42" s="222">
        <f t="shared" si="5"/>
        <v>0</v>
      </c>
    </row>
    <row r="43" spans="1:14" x14ac:dyDescent="0.45">
      <c r="A43" s="222" t="s">
        <v>19</v>
      </c>
      <c r="B43" s="222" t="s">
        <v>123</v>
      </c>
      <c r="C43" s="222">
        <f t="shared" si="5"/>
        <v>0</v>
      </c>
      <c r="D43" s="222">
        <f t="shared" si="5"/>
        <v>2</v>
      </c>
      <c r="E43" s="222">
        <f t="shared" si="5"/>
        <v>3</v>
      </c>
      <c r="F43" s="222">
        <f t="shared" si="5"/>
        <v>0</v>
      </c>
      <c r="G43" s="222">
        <f t="shared" si="5"/>
        <v>1</v>
      </c>
      <c r="H43" s="222">
        <f t="shared" si="5"/>
        <v>0</v>
      </c>
      <c r="I43" s="222">
        <f t="shared" si="5"/>
        <v>1</v>
      </c>
      <c r="J43" s="222">
        <f t="shared" si="5"/>
        <v>0</v>
      </c>
      <c r="K43" s="222">
        <f t="shared" si="5"/>
        <v>1</v>
      </c>
      <c r="L43" s="222">
        <f t="shared" si="5"/>
        <v>2</v>
      </c>
      <c r="M43" s="222">
        <f t="shared" si="5"/>
        <v>0</v>
      </c>
      <c r="N43" s="222">
        <f t="shared" si="5"/>
        <v>0</v>
      </c>
    </row>
    <row r="44" spans="1:14" x14ac:dyDescent="0.45">
      <c r="A44" s="222" t="s">
        <v>19</v>
      </c>
      <c r="B44" s="222" t="s">
        <v>124</v>
      </c>
      <c r="C44" s="222">
        <f t="shared" si="5"/>
        <v>0</v>
      </c>
      <c r="D44" s="222">
        <f t="shared" si="5"/>
        <v>0</v>
      </c>
      <c r="E44" s="222">
        <f t="shared" si="5"/>
        <v>0</v>
      </c>
      <c r="F44" s="222">
        <f t="shared" si="5"/>
        <v>0</v>
      </c>
      <c r="G44" s="222">
        <f t="shared" si="5"/>
        <v>0</v>
      </c>
      <c r="H44" s="222">
        <f t="shared" si="5"/>
        <v>0</v>
      </c>
      <c r="I44" s="222">
        <f t="shared" si="5"/>
        <v>0</v>
      </c>
      <c r="J44" s="222">
        <f t="shared" si="5"/>
        <v>0</v>
      </c>
      <c r="K44" s="222">
        <f t="shared" si="5"/>
        <v>1</v>
      </c>
      <c r="L44" s="222">
        <f t="shared" si="5"/>
        <v>0</v>
      </c>
      <c r="M44" s="222">
        <f t="shared" si="5"/>
        <v>0</v>
      </c>
      <c r="N44" s="222">
        <f t="shared" si="5"/>
        <v>0</v>
      </c>
    </row>
    <row r="45" spans="1:14" x14ac:dyDescent="0.45">
      <c r="A45" s="222" t="s">
        <v>19</v>
      </c>
      <c r="B45" s="222" t="s">
        <v>125</v>
      </c>
      <c r="C45" s="222">
        <f t="shared" si="5"/>
        <v>1</v>
      </c>
      <c r="D45" s="222">
        <f t="shared" si="5"/>
        <v>1</v>
      </c>
      <c r="E45" s="222">
        <f t="shared" si="5"/>
        <v>3</v>
      </c>
      <c r="F45" s="222">
        <f t="shared" si="5"/>
        <v>2</v>
      </c>
      <c r="G45" s="222">
        <f t="shared" si="5"/>
        <v>2</v>
      </c>
      <c r="H45" s="222">
        <f t="shared" si="5"/>
        <v>3</v>
      </c>
      <c r="I45" s="222">
        <f t="shared" si="5"/>
        <v>0</v>
      </c>
      <c r="J45" s="222">
        <f t="shared" si="5"/>
        <v>0</v>
      </c>
      <c r="K45" s="222">
        <f t="shared" si="5"/>
        <v>1</v>
      </c>
      <c r="L45" s="222">
        <f t="shared" si="5"/>
        <v>1</v>
      </c>
      <c r="M45" s="222">
        <f t="shared" si="5"/>
        <v>0</v>
      </c>
      <c r="N45" s="222">
        <f t="shared" si="5"/>
        <v>0</v>
      </c>
    </row>
    <row r="46" spans="1:14" x14ac:dyDescent="0.45">
      <c r="A46" s="222" t="s">
        <v>19</v>
      </c>
      <c r="B46" s="222" t="s">
        <v>126</v>
      </c>
      <c r="C46" s="222">
        <f t="shared" si="5"/>
        <v>0</v>
      </c>
      <c r="D46" s="222">
        <f t="shared" si="5"/>
        <v>0</v>
      </c>
      <c r="E46" s="222">
        <f t="shared" si="5"/>
        <v>0</v>
      </c>
      <c r="F46" s="222">
        <f t="shared" si="5"/>
        <v>0</v>
      </c>
      <c r="G46" s="222">
        <f t="shared" si="5"/>
        <v>0</v>
      </c>
      <c r="H46" s="222">
        <f t="shared" si="5"/>
        <v>0</v>
      </c>
      <c r="I46" s="222">
        <f t="shared" si="5"/>
        <v>0</v>
      </c>
      <c r="J46" s="222">
        <f t="shared" si="5"/>
        <v>0</v>
      </c>
      <c r="K46" s="222">
        <f t="shared" si="5"/>
        <v>0</v>
      </c>
      <c r="L46" s="222">
        <f t="shared" si="5"/>
        <v>0</v>
      </c>
      <c r="M46" s="222">
        <f t="shared" si="5"/>
        <v>0</v>
      </c>
      <c r="N46" s="222">
        <f t="shared" si="5"/>
        <v>0</v>
      </c>
    </row>
    <row r="47" spans="1:14" x14ac:dyDescent="0.45">
      <c r="A47" s="222" t="s">
        <v>19</v>
      </c>
      <c r="B47" s="222" t="s">
        <v>127</v>
      </c>
      <c r="C47" s="222">
        <f t="shared" si="5"/>
        <v>0</v>
      </c>
      <c r="D47" s="222">
        <f t="shared" si="5"/>
        <v>3</v>
      </c>
      <c r="E47" s="222">
        <f t="shared" si="5"/>
        <v>0</v>
      </c>
      <c r="F47" s="222">
        <f t="shared" si="5"/>
        <v>0</v>
      </c>
      <c r="G47" s="222">
        <f t="shared" si="5"/>
        <v>0</v>
      </c>
      <c r="H47" s="222">
        <f t="shared" si="5"/>
        <v>0</v>
      </c>
      <c r="I47" s="222">
        <f t="shared" si="5"/>
        <v>0</v>
      </c>
      <c r="J47" s="222">
        <f t="shared" si="5"/>
        <v>0</v>
      </c>
      <c r="K47" s="222">
        <f t="shared" si="5"/>
        <v>1</v>
      </c>
      <c r="L47" s="222">
        <f t="shared" si="5"/>
        <v>0</v>
      </c>
      <c r="M47" s="222">
        <f t="shared" si="5"/>
        <v>0</v>
      </c>
      <c r="N47" s="222">
        <f t="shared" si="5"/>
        <v>0</v>
      </c>
    </row>
    <row r="48" spans="1:14" x14ac:dyDescent="0.45">
      <c r="A48" s="222" t="s">
        <v>19</v>
      </c>
      <c r="B48" s="222" t="s">
        <v>128</v>
      </c>
      <c r="C48" s="222">
        <f t="shared" si="5"/>
        <v>0</v>
      </c>
      <c r="D48" s="222">
        <f t="shared" si="5"/>
        <v>0</v>
      </c>
      <c r="E48" s="222">
        <f t="shared" si="5"/>
        <v>0</v>
      </c>
      <c r="F48" s="222">
        <f t="shared" si="5"/>
        <v>0</v>
      </c>
      <c r="G48" s="222">
        <f t="shared" si="5"/>
        <v>0</v>
      </c>
      <c r="H48" s="222">
        <f t="shared" si="5"/>
        <v>0</v>
      </c>
      <c r="I48" s="222">
        <f t="shared" si="5"/>
        <v>0</v>
      </c>
      <c r="J48" s="222">
        <f t="shared" si="5"/>
        <v>0</v>
      </c>
      <c r="K48" s="222">
        <f t="shared" si="5"/>
        <v>0</v>
      </c>
      <c r="L48" s="222">
        <f t="shared" si="5"/>
        <v>0</v>
      </c>
      <c r="M48" s="222">
        <f t="shared" si="5"/>
        <v>0</v>
      </c>
      <c r="N48" s="222">
        <f t="shared" si="5"/>
        <v>0</v>
      </c>
    </row>
    <row r="49" spans="1:14" x14ac:dyDescent="0.45">
      <c r="A49" s="222" t="s">
        <v>18</v>
      </c>
      <c r="B49" s="222" t="s">
        <v>129</v>
      </c>
      <c r="C49" s="222">
        <f t="shared" si="5"/>
        <v>34</v>
      </c>
      <c r="D49" s="222">
        <f t="shared" si="5"/>
        <v>45</v>
      </c>
      <c r="E49" s="222">
        <f t="shared" si="5"/>
        <v>88</v>
      </c>
      <c r="F49" s="222">
        <f t="shared" si="5"/>
        <v>24</v>
      </c>
      <c r="G49" s="222">
        <f t="shared" si="5"/>
        <v>60</v>
      </c>
      <c r="H49" s="222">
        <f t="shared" si="5"/>
        <v>62</v>
      </c>
      <c r="I49" s="222">
        <f t="shared" si="5"/>
        <v>50</v>
      </c>
      <c r="J49" s="222">
        <f t="shared" si="5"/>
        <v>0</v>
      </c>
      <c r="K49" s="222">
        <f t="shared" si="5"/>
        <v>22</v>
      </c>
      <c r="L49" s="222">
        <f t="shared" si="5"/>
        <v>24</v>
      </c>
      <c r="M49" s="222">
        <f t="shared" si="5"/>
        <v>35</v>
      </c>
      <c r="N49" s="222">
        <f t="shared" si="5"/>
        <v>9</v>
      </c>
    </row>
    <row r="50" spans="1:14" x14ac:dyDescent="0.45">
      <c r="A50" s="222" t="s">
        <v>18</v>
      </c>
      <c r="B50" s="222" t="s">
        <v>130</v>
      </c>
      <c r="C50" s="222">
        <f t="shared" ref="C50:N57" si="6">IFERROR(INDEX(ExclusionMonth,MATCH($B50,INDEX(ExclusionMonth,,1),0),MATCH(C$1,INDEX(ExclusionMonth,1,),0)),NA())</f>
        <v>19</v>
      </c>
      <c r="D50" s="222">
        <f t="shared" si="6"/>
        <v>14</v>
      </c>
      <c r="E50" s="222">
        <f t="shared" si="6"/>
        <v>25</v>
      </c>
      <c r="F50" s="222">
        <f t="shared" si="6"/>
        <v>11</v>
      </c>
      <c r="G50" s="222">
        <f t="shared" si="6"/>
        <v>21</v>
      </c>
      <c r="H50" s="222">
        <f t="shared" si="6"/>
        <v>13</v>
      </c>
      <c r="I50" s="222">
        <f t="shared" si="6"/>
        <v>11</v>
      </c>
      <c r="J50" s="222">
        <f t="shared" si="6"/>
        <v>0</v>
      </c>
      <c r="K50" s="222">
        <f t="shared" si="6"/>
        <v>17</v>
      </c>
      <c r="L50" s="222">
        <f t="shared" si="6"/>
        <v>17</v>
      </c>
      <c r="M50" s="222">
        <f t="shared" si="6"/>
        <v>11</v>
      </c>
      <c r="N50" s="222">
        <f t="shared" si="6"/>
        <v>7</v>
      </c>
    </row>
    <row r="51" spans="1:14" x14ac:dyDescent="0.45">
      <c r="A51" s="222" t="s">
        <v>18</v>
      </c>
      <c r="B51" s="222" t="s">
        <v>131</v>
      </c>
      <c r="C51" s="222">
        <f t="shared" si="6"/>
        <v>36</v>
      </c>
      <c r="D51" s="222">
        <f t="shared" si="6"/>
        <v>45</v>
      </c>
      <c r="E51" s="222">
        <f t="shared" si="6"/>
        <v>91</v>
      </c>
      <c r="F51" s="222">
        <f t="shared" si="6"/>
        <v>26</v>
      </c>
      <c r="G51" s="222">
        <f t="shared" si="6"/>
        <v>82</v>
      </c>
      <c r="H51" s="222">
        <f t="shared" si="6"/>
        <v>62</v>
      </c>
      <c r="I51" s="222">
        <f t="shared" si="6"/>
        <v>48</v>
      </c>
      <c r="J51" s="222">
        <f t="shared" si="6"/>
        <v>0</v>
      </c>
      <c r="K51" s="222">
        <f t="shared" si="6"/>
        <v>57</v>
      </c>
      <c r="L51" s="222">
        <f t="shared" si="6"/>
        <v>70</v>
      </c>
      <c r="M51" s="222">
        <f t="shared" si="6"/>
        <v>52</v>
      </c>
      <c r="N51" s="222">
        <f t="shared" si="6"/>
        <v>29</v>
      </c>
    </row>
    <row r="52" spans="1:14" x14ac:dyDescent="0.45">
      <c r="A52" s="222" t="s">
        <v>18</v>
      </c>
      <c r="B52" s="222" t="s">
        <v>132</v>
      </c>
      <c r="C52" s="222">
        <f t="shared" si="6"/>
        <v>245</v>
      </c>
      <c r="D52" s="222">
        <f t="shared" si="6"/>
        <v>254</v>
      </c>
      <c r="E52" s="222">
        <f t="shared" si="6"/>
        <v>426</v>
      </c>
      <c r="F52" s="222">
        <f t="shared" si="6"/>
        <v>179</v>
      </c>
      <c r="G52" s="222">
        <f t="shared" si="6"/>
        <v>349</v>
      </c>
      <c r="H52" s="222">
        <f t="shared" si="6"/>
        <v>263</v>
      </c>
      <c r="I52" s="222">
        <f t="shared" si="6"/>
        <v>220</v>
      </c>
      <c r="J52" s="222">
        <f t="shared" si="6"/>
        <v>0</v>
      </c>
      <c r="K52" s="222">
        <f t="shared" si="6"/>
        <v>228</v>
      </c>
      <c r="L52" s="222">
        <f t="shared" si="6"/>
        <v>289</v>
      </c>
      <c r="M52" s="222">
        <f t="shared" si="6"/>
        <v>409</v>
      </c>
      <c r="N52" s="222">
        <f t="shared" si="6"/>
        <v>215</v>
      </c>
    </row>
    <row r="53" spans="1:14" x14ac:dyDescent="0.45">
      <c r="A53" s="222" t="s">
        <v>18</v>
      </c>
      <c r="B53" s="222" t="s">
        <v>133</v>
      </c>
      <c r="C53" s="222">
        <f t="shared" si="6"/>
        <v>21</v>
      </c>
      <c r="D53" s="222">
        <f t="shared" si="6"/>
        <v>22</v>
      </c>
      <c r="E53" s="222">
        <f t="shared" si="6"/>
        <v>44</v>
      </c>
      <c r="F53" s="222">
        <f t="shared" si="6"/>
        <v>22</v>
      </c>
      <c r="G53" s="222">
        <f t="shared" si="6"/>
        <v>35</v>
      </c>
      <c r="H53" s="222">
        <f t="shared" si="6"/>
        <v>18</v>
      </c>
      <c r="I53" s="222">
        <f t="shared" si="6"/>
        <v>24</v>
      </c>
      <c r="J53" s="222">
        <f t="shared" si="6"/>
        <v>0</v>
      </c>
      <c r="K53" s="222">
        <f t="shared" si="6"/>
        <v>33</v>
      </c>
      <c r="L53" s="222">
        <f t="shared" si="6"/>
        <v>27</v>
      </c>
      <c r="M53" s="222">
        <f t="shared" si="6"/>
        <v>56</v>
      </c>
      <c r="N53" s="222">
        <f t="shared" si="6"/>
        <v>33</v>
      </c>
    </row>
    <row r="54" spans="1:14" x14ac:dyDescent="0.45">
      <c r="A54" s="222" t="s">
        <v>18</v>
      </c>
      <c r="B54" s="222" t="s">
        <v>134</v>
      </c>
      <c r="C54" s="222">
        <f t="shared" si="6"/>
        <v>141</v>
      </c>
      <c r="D54" s="222">
        <f t="shared" si="6"/>
        <v>130</v>
      </c>
      <c r="E54" s="222">
        <f t="shared" si="6"/>
        <v>214</v>
      </c>
      <c r="F54" s="222">
        <f t="shared" si="6"/>
        <v>82</v>
      </c>
      <c r="G54" s="222">
        <f t="shared" si="6"/>
        <v>198</v>
      </c>
      <c r="H54" s="222">
        <f t="shared" si="6"/>
        <v>155</v>
      </c>
      <c r="I54" s="222">
        <f t="shared" si="6"/>
        <v>113</v>
      </c>
      <c r="J54" s="222">
        <f t="shared" si="6"/>
        <v>0</v>
      </c>
      <c r="K54" s="222">
        <f t="shared" si="6"/>
        <v>145</v>
      </c>
      <c r="L54" s="222">
        <f t="shared" si="6"/>
        <v>163</v>
      </c>
      <c r="M54" s="222">
        <f t="shared" si="6"/>
        <v>227</v>
      </c>
      <c r="N54" s="222">
        <f t="shared" si="6"/>
        <v>100</v>
      </c>
    </row>
    <row r="55" spans="1:14" x14ac:dyDescent="0.45">
      <c r="A55" s="222" t="s">
        <v>18</v>
      </c>
      <c r="B55" s="222" t="s">
        <v>135</v>
      </c>
      <c r="C55" s="222">
        <f t="shared" si="6"/>
        <v>0</v>
      </c>
      <c r="D55" s="222">
        <f t="shared" si="6"/>
        <v>0</v>
      </c>
      <c r="E55" s="222">
        <f t="shared" si="6"/>
        <v>0</v>
      </c>
      <c r="F55" s="222">
        <f t="shared" si="6"/>
        <v>0</v>
      </c>
      <c r="G55" s="222">
        <f t="shared" si="6"/>
        <v>1</v>
      </c>
      <c r="H55" s="222">
        <f t="shared" si="6"/>
        <v>0</v>
      </c>
      <c r="I55" s="222">
        <f t="shared" si="6"/>
        <v>0</v>
      </c>
      <c r="J55" s="222">
        <f t="shared" si="6"/>
        <v>0</v>
      </c>
      <c r="K55" s="222">
        <f t="shared" si="6"/>
        <v>0</v>
      </c>
      <c r="L55" s="222">
        <f t="shared" si="6"/>
        <v>0</v>
      </c>
      <c r="M55" s="222">
        <f t="shared" si="6"/>
        <v>0</v>
      </c>
      <c r="N55" s="222">
        <f t="shared" si="6"/>
        <v>0</v>
      </c>
    </row>
    <row r="56" spans="1:14" x14ac:dyDescent="0.45">
      <c r="A56" s="222" t="s">
        <v>18</v>
      </c>
      <c r="B56" s="222" t="s">
        <v>136</v>
      </c>
      <c r="C56" s="222">
        <f t="shared" si="6"/>
        <v>2</v>
      </c>
      <c r="D56" s="222">
        <f t="shared" si="6"/>
        <v>4</v>
      </c>
      <c r="E56" s="222">
        <f t="shared" si="6"/>
        <v>0</v>
      </c>
      <c r="F56" s="222">
        <f t="shared" si="6"/>
        <v>1</v>
      </c>
      <c r="G56" s="222">
        <f t="shared" si="6"/>
        <v>1</v>
      </c>
      <c r="H56" s="222">
        <f t="shared" si="6"/>
        <v>1</v>
      </c>
      <c r="I56" s="222">
        <f t="shared" si="6"/>
        <v>1</v>
      </c>
      <c r="J56" s="222">
        <f t="shared" si="6"/>
        <v>0</v>
      </c>
      <c r="K56" s="222">
        <f t="shared" si="6"/>
        <v>1</v>
      </c>
      <c r="L56" s="222">
        <f t="shared" si="6"/>
        <v>2</v>
      </c>
      <c r="M56" s="222">
        <f t="shared" si="6"/>
        <v>2</v>
      </c>
      <c r="N56" s="222">
        <f t="shared" si="6"/>
        <v>1</v>
      </c>
    </row>
    <row r="57" spans="1:14" x14ac:dyDescent="0.45">
      <c r="A57" s="222" t="s">
        <v>18</v>
      </c>
      <c r="B57" s="222" t="s">
        <v>137</v>
      </c>
      <c r="C57" s="222">
        <f t="shared" si="6"/>
        <v>0</v>
      </c>
      <c r="D57" s="222">
        <f t="shared" si="6"/>
        <v>0</v>
      </c>
      <c r="E57" s="222">
        <f t="shared" si="6"/>
        <v>0</v>
      </c>
      <c r="F57" s="222">
        <f t="shared" si="6"/>
        <v>0</v>
      </c>
      <c r="G57" s="222">
        <f t="shared" si="6"/>
        <v>0</v>
      </c>
      <c r="H57" s="222">
        <f t="shared" si="6"/>
        <v>0</v>
      </c>
      <c r="I57" s="222">
        <f t="shared" si="6"/>
        <v>0</v>
      </c>
      <c r="J57" s="222">
        <f t="shared" si="6"/>
        <v>0</v>
      </c>
      <c r="K57" s="222">
        <f t="shared" si="6"/>
        <v>0</v>
      </c>
      <c r="L57" s="222">
        <f t="shared" si="6"/>
        <v>0</v>
      </c>
      <c r="M57" s="222">
        <f t="shared" si="6"/>
        <v>0</v>
      </c>
      <c r="N57" s="222">
        <f t="shared" si="6"/>
        <v>0</v>
      </c>
    </row>
    <row r="58" spans="1:14" x14ac:dyDescent="0.45">
      <c r="A58" s="225" t="s">
        <v>138</v>
      </c>
      <c r="B58" s="225"/>
      <c r="C58" s="225"/>
      <c r="D58" s="225"/>
      <c r="E58" s="225"/>
      <c r="F58" s="225"/>
      <c r="G58" s="225"/>
      <c r="H58" s="225"/>
      <c r="I58" s="225"/>
      <c r="J58" s="225"/>
      <c r="K58" s="225"/>
      <c r="L58" s="225"/>
      <c r="M58" s="225"/>
      <c r="N58" s="225"/>
    </row>
    <row r="59" spans="1:14" x14ac:dyDescent="0.45">
      <c r="A59" s="222" t="s">
        <v>139</v>
      </c>
      <c r="B59" s="222" t="s">
        <v>139</v>
      </c>
      <c r="C59" s="222">
        <f t="shared" ref="C59:N61" si="7">IFERROR(INDEX(LocalOfferMonth,MATCH($B59,INDEX(LocalOfferMonth,,1),0),MATCH(C$1,INDEX(LocalOfferMonth,1,),0)),NA())</f>
        <v>2440</v>
      </c>
      <c r="D59" s="222">
        <f t="shared" si="7"/>
        <v>2176</v>
      </c>
      <c r="E59" s="222">
        <f t="shared" si="7"/>
        <v>2274</v>
      </c>
      <c r="F59" s="222">
        <f t="shared" si="7"/>
        <v>1779</v>
      </c>
      <c r="G59" s="222">
        <f t="shared" si="7"/>
        <v>2356</v>
      </c>
      <c r="H59" s="222">
        <f t="shared" si="7"/>
        <v>2176</v>
      </c>
      <c r="I59" s="222">
        <f t="shared" si="7"/>
        <v>1341</v>
      </c>
      <c r="J59" s="222">
        <f t="shared" si="7"/>
        <v>1201</v>
      </c>
      <c r="K59" s="222">
        <f t="shared" si="7"/>
        <v>1685</v>
      </c>
      <c r="L59" s="222">
        <f t="shared" si="7"/>
        <v>1545</v>
      </c>
      <c r="M59" s="222">
        <f t="shared" si="7"/>
        <v>1727</v>
      </c>
      <c r="N59" s="222">
        <f t="shared" si="7"/>
        <v>1097</v>
      </c>
    </row>
    <row r="60" spans="1:14" x14ac:dyDescent="0.45">
      <c r="A60" s="222" t="s">
        <v>140</v>
      </c>
      <c r="B60" s="222" t="s">
        <v>140</v>
      </c>
      <c r="C60" s="222">
        <f t="shared" si="7"/>
        <v>1025</v>
      </c>
      <c r="D60" s="222">
        <f t="shared" si="7"/>
        <v>1025</v>
      </c>
      <c r="E60" s="222">
        <f t="shared" si="7"/>
        <v>856</v>
      </c>
      <c r="F60" s="222">
        <f t="shared" si="7"/>
        <v>764</v>
      </c>
      <c r="G60" s="222">
        <f t="shared" si="7"/>
        <v>893</v>
      </c>
      <c r="H60" s="222">
        <f t="shared" si="7"/>
        <v>967</v>
      </c>
      <c r="I60" s="222">
        <f t="shared" si="7"/>
        <v>779</v>
      </c>
      <c r="J60" s="222">
        <f t="shared" si="7"/>
        <v>703</v>
      </c>
      <c r="K60" s="222">
        <f t="shared" si="7"/>
        <v>797</v>
      </c>
      <c r="L60" s="222">
        <f t="shared" si="7"/>
        <v>674</v>
      </c>
      <c r="M60" s="222">
        <f t="shared" si="7"/>
        <v>739</v>
      </c>
      <c r="N60" s="222">
        <f t="shared" si="7"/>
        <v>519</v>
      </c>
    </row>
    <row r="61" spans="1:14" x14ac:dyDescent="0.45">
      <c r="A61" s="222" t="s">
        <v>141</v>
      </c>
      <c r="B61" s="222" t="s">
        <v>141</v>
      </c>
      <c r="C61" s="222">
        <f t="shared" si="7"/>
        <v>1415</v>
      </c>
      <c r="D61" s="222">
        <f t="shared" si="7"/>
        <v>1348</v>
      </c>
      <c r="E61" s="222">
        <f t="shared" si="7"/>
        <v>1418</v>
      </c>
      <c r="F61" s="222">
        <f t="shared" si="7"/>
        <v>1015</v>
      </c>
      <c r="G61" s="222">
        <f t="shared" si="7"/>
        <v>1472</v>
      </c>
      <c r="H61" s="222">
        <f t="shared" si="7"/>
        <v>1209</v>
      </c>
      <c r="I61" s="222">
        <f t="shared" si="7"/>
        <v>562</v>
      </c>
      <c r="J61" s="222">
        <f t="shared" si="7"/>
        <v>498</v>
      </c>
      <c r="K61" s="222">
        <f t="shared" si="7"/>
        <v>888</v>
      </c>
      <c r="L61" s="222">
        <f t="shared" si="7"/>
        <v>871</v>
      </c>
      <c r="M61" s="222">
        <f t="shared" si="7"/>
        <v>988</v>
      </c>
      <c r="N61" s="222">
        <f t="shared" si="7"/>
        <v>578</v>
      </c>
    </row>
    <row r="62" spans="1:14" x14ac:dyDescent="0.45">
      <c r="B62" s="222" t="s">
        <v>142</v>
      </c>
    </row>
  </sheetData>
  <conditionalFormatting sqref="C1:N2">
    <cfRule type="containsErrors" dxfId="4" priority="1">
      <formula>ISERROR(C1)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71A99-E597-4404-9DF5-0E965A56AEED}">
  <dimension ref="A1:F40"/>
  <sheetViews>
    <sheetView topLeftCell="A2" workbookViewId="0">
      <selection activeCell="C2" sqref="C2"/>
    </sheetView>
  </sheetViews>
  <sheetFormatPr defaultRowHeight="14.5" x14ac:dyDescent="0.35"/>
  <cols>
    <col min="1" max="2" width="53.453125" customWidth="1"/>
    <col min="3" max="7" width="9.26953125" customWidth="1"/>
  </cols>
  <sheetData>
    <row r="1" spans="1:6" x14ac:dyDescent="0.35">
      <c r="D1" t="s">
        <v>143</v>
      </c>
    </row>
    <row r="2" spans="1:6" x14ac:dyDescent="0.35">
      <c r="A2" t="s">
        <v>19</v>
      </c>
      <c r="C2" s="6">
        <v>44044</v>
      </c>
      <c r="D2" s="6">
        <v>44409</v>
      </c>
      <c r="E2" s="6">
        <v>44774</v>
      </c>
      <c r="F2" s="6">
        <v>45139</v>
      </c>
    </row>
    <row r="3" spans="1:6" x14ac:dyDescent="0.35">
      <c r="A3" t="s">
        <v>84</v>
      </c>
      <c r="B3" t="s">
        <v>85</v>
      </c>
      <c r="C3" t="e">
        <v>#N/A</v>
      </c>
      <c r="D3" t="e">
        <v>#N/A</v>
      </c>
      <c r="E3">
        <v>0</v>
      </c>
    </row>
    <row r="4" spans="1:6" x14ac:dyDescent="0.35">
      <c r="A4" t="s">
        <v>86</v>
      </c>
      <c r="B4" t="s">
        <v>87</v>
      </c>
      <c r="C4" t="e">
        <v>#N/A</v>
      </c>
      <c r="D4">
        <v>0</v>
      </c>
      <c r="E4">
        <v>0</v>
      </c>
    </row>
    <row r="5" spans="1:6" x14ac:dyDescent="0.35">
      <c r="A5" t="s">
        <v>88</v>
      </c>
      <c r="B5" t="s">
        <v>89</v>
      </c>
      <c r="C5" t="e">
        <v>#N/A</v>
      </c>
      <c r="D5">
        <v>73</v>
      </c>
      <c r="E5">
        <v>70</v>
      </c>
    </row>
    <row r="6" spans="1:6" x14ac:dyDescent="0.35">
      <c r="A6" t="s">
        <v>90</v>
      </c>
      <c r="B6" t="s">
        <v>91</v>
      </c>
      <c r="C6" t="e">
        <v>#N/A</v>
      </c>
      <c r="D6">
        <v>0</v>
      </c>
      <c r="E6">
        <v>0</v>
      </c>
    </row>
    <row r="7" spans="1:6" x14ac:dyDescent="0.35">
      <c r="A7" t="s">
        <v>92</v>
      </c>
      <c r="B7" t="s">
        <v>93</v>
      </c>
      <c r="C7" t="e">
        <v>#N/A</v>
      </c>
      <c r="D7">
        <v>0</v>
      </c>
      <c r="E7">
        <v>0</v>
      </c>
    </row>
    <row r="8" spans="1:6" x14ac:dyDescent="0.35">
      <c r="A8" t="s">
        <v>94</v>
      </c>
      <c r="B8" t="s">
        <v>18</v>
      </c>
      <c r="C8" t="e">
        <v>#N/A</v>
      </c>
      <c r="D8">
        <v>0</v>
      </c>
      <c r="E8">
        <v>0</v>
      </c>
    </row>
    <row r="9" spans="1:6" x14ac:dyDescent="0.35">
      <c r="A9" t="s">
        <v>144</v>
      </c>
      <c r="B9" t="s">
        <v>144</v>
      </c>
      <c r="C9" t="e">
        <v>#N/A</v>
      </c>
      <c r="D9" s="45">
        <v>3.5000000000000003E-2</v>
      </c>
      <c r="E9" s="45">
        <v>0</v>
      </c>
    </row>
    <row r="10" spans="1:6" x14ac:dyDescent="0.35">
      <c r="A10" t="s">
        <v>95</v>
      </c>
      <c r="B10" t="s">
        <v>95</v>
      </c>
      <c r="C10" t="e">
        <v>#N/A</v>
      </c>
      <c r="D10">
        <v>0</v>
      </c>
      <c r="E10" s="45">
        <v>6.0299999999999999E-2</v>
      </c>
    </row>
    <row r="11" spans="1:6" x14ac:dyDescent="0.35">
      <c r="A11" t="s">
        <v>96</v>
      </c>
      <c r="B11" t="s">
        <v>91</v>
      </c>
      <c r="C11" t="e">
        <v>#N/A</v>
      </c>
      <c r="D11">
        <v>0</v>
      </c>
      <c r="E11">
        <v>0</v>
      </c>
    </row>
    <row r="12" spans="1:6" x14ac:dyDescent="0.35">
      <c r="A12" t="s">
        <v>98</v>
      </c>
      <c r="B12" t="s">
        <v>93</v>
      </c>
      <c r="C12" t="e">
        <v>#N/A</v>
      </c>
      <c r="D12">
        <v>0</v>
      </c>
      <c r="E12">
        <v>0</v>
      </c>
    </row>
    <row r="13" spans="1:6" x14ac:dyDescent="0.35">
      <c r="A13" t="s">
        <v>100</v>
      </c>
      <c r="B13" t="s">
        <v>101</v>
      </c>
      <c r="C13" t="e">
        <v>#N/A</v>
      </c>
      <c r="D13" s="45">
        <v>2.6094520150768338E-3</v>
      </c>
      <c r="E13" s="45">
        <v>2.3955283470854403E-3</v>
      </c>
    </row>
    <row r="14" spans="1:6" x14ac:dyDescent="0.35">
      <c r="A14" t="s">
        <v>102</v>
      </c>
      <c r="B14" t="s">
        <v>103</v>
      </c>
      <c r="C14" t="e">
        <v>#N/A</v>
      </c>
      <c r="D14" s="45">
        <v>1.4100394811054709E-3</v>
      </c>
      <c r="E14" s="45">
        <v>2.5951557093425604E-3</v>
      </c>
    </row>
    <row r="15" spans="1:6" x14ac:dyDescent="0.35">
      <c r="A15" t="s">
        <v>104</v>
      </c>
      <c r="B15" t="s">
        <v>101</v>
      </c>
      <c r="C15" t="e">
        <v>#N/A</v>
      </c>
      <c r="D15" s="45">
        <v>1.2206437E-3</v>
      </c>
      <c r="E15" s="45">
        <v>0.12962470055895661</v>
      </c>
    </row>
    <row r="16" spans="1:6" x14ac:dyDescent="0.35">
      <c r="A16" t="s">
        <v>106</v>
      </c>
      <c r="B16" t="s">
        <v>145</v>
      </c>
      <c r="C16" t="e">
        <v>#N/A</v>
      </c>
      <c r="D16" s="45">
        <v>1.0932506E-3</v>
      </c>
      <c r="E16" s="45">
        <v>0.18728373702422146</v>
      </c>
    </row>
    <row r="17" spans="1:5" ht="16.5" x14ac:dyDescent="0.45">
      <c r="A17" s="5" t="s">
        <v>108</v>
      </c>
      <c r="B17" s="93" t="s">
        <v>109</v>
      </c>
      <c r="C17" t="e">
        <v>#N/A</v>
      </c>
      <c r="D17" t="e">
        <v>#N/A</v>
      </c>
      <c r="E17">
        <v>0</v>
      </c>
    </row>
    <row r="18" spans="1:5" ht="16.5" x14ac:dyDescent="0.45">
      <c r="A18" s="5" t="s">
        <v>110</v>
      </c>
      <c r="B18" s="93" t="s">
        <v>111</v>
      </c>
      <c r="C18" t="e">
        <v>#N/A</v>
      </c>
      <c r="D18" t="e">
        <v>#N/A</v>
      </c>
      <c r="E18">
        <v>0</v>
      </c>
    </row>
    <row r="19" spans="1:5" ht="16.5" x14ac:dyDescent="0.45">
      <c r="A19" s="5" t="s">
        <v>112</v>
      </c>
      <c r="B19" s="93" t="s">
        <v>113</v>
      </c>
      <c r="C19" t="e">
        <v>#N/A</v>
      </c>
      <c r="D19" t="e">
        <v>#N/A</v>
      </c>
      <c r="E19">
        <v>0</v>
      </c>
    </row>
    <row r="20" spans="1:5" ht="16.5" x14ac:dyDescent="0.45">
      <c r="A20" s="5" t="s">
        <v>114</v>
      </c>
      <c r="B20" s="93" t="s">
        <v>115</v>
      </c>
      <c r="C20" t="e">
        <v>#N/A</v>
      </c>
      <c r="D20" t="e">
        <v>#N/A</v>
      </c>
      <c r="E20">
        <v>0</v>
      </c>
    </row>
    <row r="21" spans="1:5" x14ac:dyDescent="0.35">
      <c r="A21" s="5" t="s">
        <v>116</v>
      </c>
      <c r="B21" s="5" t="s">
        <v>117</v>
      </c>
      <c r="C21" t="e">
        <v>#N/A</v>
      </c>
      <c r="D21" t="e">
        <v>#N/A</v>
      </c>
      <c r="E21">
        <v>0</v>
      </c>
    </row>
    <row r="22" spans="1:5" x14ac:dyDescent="0.35">
      <c r="A22" s="5" t="s">
        <v>118</v>
      </c>
      <c r="B22" s="5" t="s">
        <v>119</v>
      </c>
      <c r="C22" t="e">
        <v>#N/A</v>
      </c>
      <c r="D22" t="e">
        <v>#N/A</v>
      </c>
      <c r="E22">
        <v>0</v>
      </c>
    </row>
    <row r="23" spans="1:5" x14ac:dyDescent="0.35">
      <c r="A23" t="s">
        <v>19</v>
      </c>
      <c r="B23" t="s">
        <v>120</v>
      </c>
      <c r="C23" t="e">
        <v>#N/A</v>
      </c>
      <c r="D23" t="e">
        <v>#N/A</v>
      </c>
      <c r="E23">
        <v>0</v>
      </c>
    </row>
    <row r="24" spans="1:5" x14ac:dyDescent="0.35">
      <c r="A24" t="s">
        <v>19</v>
      </c>
      <c r="B24" t="s">
        <v>121</v>
      </c>
      <c r="C24" t="e">
        <v>#N/A</v>
      </c>
      <c r="D24" t="e">
        <v>#N/A</v>
      </c>
      <c r="E24">
        <v>0</v>
      </c>
    </row>
    <row r="25" spans="1:5" x14ac:dyDescent="0.35">
      <c r="A25" t="s">
        <v>19</v>
      </c>
      <c r="B25" t="s">
        <v>122</v>
      </c>
      <c r="C25" t="e">
        <v>#N/A</v>
      </c>
      <c r="D25" t="e">
        <v>#N/A</v>
      </c>
      <c r="E25">
        <v>0</v>
      </c>
    </row>
    <row r="26" spans="1:5" x14ac:dyDescent="0.35">
      <c r="A26" t="s">
        <v>19</v>
      </c>
      <c r="B26" t="s">
        <v>123</v>
      </c>
      <c r="C26" t="e">
        <v>#N/A</v>
      </c>
      <c r="D26" t="e">
        <v>#N/A</v>
      </c>
      <c r="E26">
        <v>0</v>
      </c>
    </row>
    <row r="27" spans="1:5" x14ac:dyDescent="0.35">
      <c r="A27" t="s">
        <v>19</v>
      </c>
      <c r="B27" t="s">
        <v>124</v>
      </c>
      <c r="C27" t="e">
        <v>#N/A</v>
      </c>
      <c r="D27" t="e">
        <v>#N/A</v>
      </c>
      <c r="E27">
        <v>0</v>
      </c>
    </row>
    <row r="28" spans="1:5" x14ac:dyDescent="0.35">
      <c r="A28" t="s">
        <v>19</v>
      </c>
      <c r="B28" t="s">
        <v>125</v>
      </c>
      <c r="C28" t="e">
        <v>#N/A</v>
      </c>
      <c r="D28" t="e">
        <v>#N/A</v>
      </c>
      <c r="E28">
        <v>0</v>
      </c>
    </row>
    <row r="29" spans="1:5" x14ac:dyDescent="0.35">
      <c r="A29" t="s">
        <v>19</v>
      </c>
      <c r="B29" t="s">
        <v>126</v>
      </c>
      <c r="C29" t="e">
        <v>#N/A</v>
      </c>
      <c r="D29" t="e">
        <v>#N/A</v>
      </c>
      <c r="E29">
        <v>0</v>
      </c>
    </row>
    <row r="30" spans="1:5" x14ac:dyDescent="0.35">
      <c r="A30" t="s">
        <v>19</v>
      </c>
      <c r="B30" t="s">
        <v>127</v>
      </c>
      <c r="C30" t="e">
        <v>#N/A</v>
      </c>
      <c r="D30" t="e">
        <v>#N/A</v>
      </c>
      <c r="E30">
        <v>0</v>
      </c>
    </row>
    <row r="31" spans="1:5" x14ac:dyDescent="0.35">
      <c r="A31" t="s">
        <v>19</v>
      </c>
      <c r="B31" t="s">
        <v>128</v>
      </c>
      <c r="C31" t="e">
        <v>#N/A</v>
      </c>
      <c r="D31" t="e">
        <v>#N/A</v>
      </c>
      <c r="E31">
        <v>0</v>
      </c>
    </row>
    <row r="32" spans="1:5" x14ac:dyDescent="0.35">
      <c r="A32" t="s">
        <v>18</v>
      </c>
      <c r="B32" t="s">
        <v>120</v>
      </c>
      <c r="C32" t="e">
        <v>#N/A</v>
      </c>
      <c r="D32" t="e">
        <v>#N/A</v>
      </c>
      <c r="E32">
        <v>0</v>
      </c>
    </row>
    <row r="33" spans="1:5" x14ac:dyDescent="0.35">
      <c r="A33" t="s">
        <v>18</v>
      </c>
      <c r="B33" t="s">
        <v>121</v>
      </c>
      <c r="C33" t="e">
        <v>#N/A</v>
      </c>
      <c r="D33" t="e">
        <v>#N/A</v>
      </c>
      <c r="E33">
        <v>0</v>
      </c>
    </row>
    <row r="34" spans="1:5" x14ac:dyDescent="0.35">
      <c r="A34" t="s">
        <v>18</v>
      </c>
      <c r="B34" t="s">
        <v>122</v>
      </c>
      <c r="C34" t="e">
        <v>#N/A</v>
      </c>
      <c r="D34" t="e">
        <v>#N/A</v>
      </c>
      <c r="E34">
        <v>0</v>
      </c>
    </row>
    <row r="35" spans="1:5" x14ac:dyDescent="0.35">
      <c r="A35" t="s">
        <v>18</v>
      </c>
      <c r="B35" t="s">
        <v>123</v>
      </c>
      <c r="C35" t="e">
        <v>#N/A</v>
      </c>
      <c r="D35" t="e">
        <v>#N/A</v>
      </c>
      <c r="E35">
        <v>0</v>
      </c>
    </row>
    <row r="36" spans="1:5" x14ac:dyDescent="0.35">
      <c r="A36" t="s">
        <v>18</v>
      </c>
      <c r="B36" t="s">
        <v>124</v>
      </c>
      <c r="C36" t="e">
        <v>#N/A</v>
      </c>
      <c r="D36" t="e">
        <v>#N/A</v>
      </c>
      <c r="E36">
        <v>0</v>
      </c>
    </row>
    <row r="37" spans="1:5" x14ac:dyDescent="0.35">
      <c r="A37" t="s">
        <v>18</v>
      </c>
      <c r="B37" t="s">
        <v>125</v>
      </c>
      <c r="C37" t="e">
        <v>#N/A</v>
      </c>
      <c r="D37" t="e">
        <v>#N/A</v>
      </c>
      <c r="E37">
        <v>0</v>
      </c>
    </row>
    <row r="38" spans="1:5" x14ac:dyDescent="0.35">
      <c r="A38" t="s">
        <v>18</v>
      </c>
      <c r="B38" t="s">
        <v>126</v>
      </c>
      <c r="C38" t="e">
        <v>#N/A</v>
      </c>
      <c r="D38" t="e">
        <v>#N/A</v>
      </c>
      <c r="E38">
        <v>0</v>
      </c>
    </row>
    <row r="39" spans="1:5" x14ac:dyDescent="0.35">
      <c r="A39" t="s">
        <v>18</v>
      </c>
      <c r="B39" t="s">
        <v>127</v>
      </c>
      <c r="C39" t="e">
        <v>#N/A</v>
      </c>
      <c r="D39" t="e">
        <v>#N/A</v>
      </c>
      <c r="E39">
        <v>0</v>
      </c>
    </row>
    <row r="40" spans="1:5" x14ac:dyDescent="0.35">
      <c r="A40" t="s">
        <v>18</v>
      </c>
      <c r="B40" t="s">
        <v>128</v>
      </c>
      <c r="C40" t="e">
        <v>#N/A</v>
      </c>
      <c r="D40" t="e">
        <v>#N/A</v>
      </c>
      <c r="E40">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539E2-ED60-4F3D-B8C4-DF889E89F44E}">
  <sheetPr>
    <tabColor theme="9" tint="0.79998168889431442"/>
  </sheetPr>
  <dimension ref="B1:H61"/>
  <sheetViews>
    <sheetView workbookViewId="0">
      <selection activeCell="B53" sqref="B53:G61"/>
    </sheetView>
  </sheetViews>
  <sheetFormatPr defaultColWidth="9.1796875" defaultRowHeight="16.5" x14ac:dyDescent="0.45"/>
  <cols>
    <col min="1" max="1" width="1.54296875" style="12" customWidth="1"/>
    <col min="2" max="2" width="86" style="12" customWidth="1"/>
    <col min="3" max="7" width="14.1796875" style="12" customWidth="1"/>
    <col min="8" max="8" width="14.453125" style="12" bestFit="1" customWidth="1"/>
    <col min="9" max="16384" width="9.1796875" style="12"/>
  </cols>
  <sheetData>
    <row r="1" spans="2:8" ht="9.75" customHeight="1" x14ac:dyDescent="0.45"/>
    <row r="2" spans="2:8" ht="29" x14ac:dyDescent="0.75">
      <c r="B2" s="10" t="s">
        <v>146</v>
      </c>
      <c r="C2" s="10"/>
      <c r="D2" s="10"/>
      <c r="E2" s="10"/>
      <c r="F2" s="10"/>
      <c r="G2" s="11"/>
      <c r="H2" s="253" t="s">
        <v>147</v>
      </c>
    </row>
    <row r="3" spans="2:8" x14ac:dyDescent="0.45">
      <c r="B3" s="1" t="s">
        <v>148</v>
      </c>
    </row>
    <row r="5" spans="2:8" ht="33" customHeight="1" x14ac:dyDescent="0.45">
      <c r="B5" s="31" t="s">
        <v>149</v>
      </c>
      <c r="C5" s="26"/>
      <c r="D5" s="26"/>
      <c r="E5" s="26"/>
      <c r="F5" s="26"/>
      <c r="G5" s="26"/>
      <c r="H5" s="26"/>
    </row>
    <row r="6" spans="2:8" ht="33" customHeight="1" x14ac:dyDescent="0.45">
      <c r="B6" s="32"/>
      <c r="C6" s="29" t="s">
        <v>150</v>
      </c>
      <c r="D6" s="29" t="s">
        <v>151</v>
      </c>
      <c r="E6" s="76" t="s">
        <v>152</v>
      </c>
      <c r="F6" s="29" t="s">
        <v>150</v>
      </c>
      <c r="G6" s="29" t="s">
        <v>151</v>
      </c>
      <c r="H6" s="79" t="s">
        <v>152</v>
      </c>
    </row>
    <row r="7" spans="2:8" ht="33" customHeight="1" x14ac:dyDescent="0.45">
      <c r="B7" s="44" t="s">
        <v>153</v>
      </c>
      <c r="C7" s="37">
        <v>2019</v>
      </c>
      <c r="D7" s="37">
        <v>2019</v>
      </c>
      <c r="E7" s="37"/>
      <c r="F7" s="37">
        <v>2022</v>
      </c>
      <c r="G7" s="37">
        <v>2022</v>
      </c>
    </row>
    <row r="8" spans="2:8" ht="33" customHeight="1" x14ac:dyDescent="0.45">
      <c r="B8" s="35" t="s">
        <v>154</v>
      </c>
      <c r="C8" s="36">
        <v>76</v>
      </c>
      <c r="D8" s="36">
        <v>77</v>
      </c>
      <c r="E8" s="77">
        <f>C8-D8</f>
        <v>-1</v>
      </c>
      <c r="F8" s="36">
        <v>67</v>
      </c>
      <c r="G8" s="36">
        <v>71</v>
      </c>
      <c r="H8" s="78">
        <f>F8-G8</f>
        <v>-4</v>
      </c>
    </row>
    <row r="9" spans="2:8" ht="33" customHeight="1" x14ac:dyDescent="0.45">
      <c r="B9" s="38" t="s">
        <v>155</v>
      </c>
      <c r="C9" s="39">
        <v>22</v>
      </c>
      <c r="D9" s="39">
        <v>24</v>
      </c>
      <c r="E9" s="77">
        <f t="shared" ref="E9:E14" si="0">C9-D9</f>
        <v>-2</v>
      </c>
      <c r="F9" s="39">
        <v>22</v>
      </c>
      <c r="G9" s="39">
        <v>23</v>
      </c>
      <c r="H9" s="77">
        <f t="shared" ref="H9:H22" si="1">F9-G9</f>
        <v>-1</v>
      </c>
    </row>
    <row r="10" spans="2:8" ht="33" customHeight="1" x14ac:dyDescent="0.45">
      <c r="B10" s="32" t="s">
        <v>23</v>
      </c>
      <c r="C10" s="28">
        <v>9</v>
      </c>
      <c r="D10" s="28">
        <v>5</v>
      </c>
      <c r="E10" s="77">
        <f t="shared" si="0"/>
        <v>4</v>
      </c>
      <c r="F10" s="28">
        <v>1</v>
      </c>
      <c r="G10" s="28">
        <v>4</v>
      </c>
      <c r="H10" s="77">
        <f t="shared" si="1"/>
        <v>-3</v>
      </c>
    </row>
    <row r="11" spans="2:8" ht="33" customHeight="1" x14ac:dyDescent="0.45">
      <c r="B11" s="38" t="s">
        <v>24</v>
      </c>
      <c r="C11" s="39">
        <v>24</v>
      </c>
      <c r="D11" s="39">
        <v>29</v>
      </c>
      <c r="E11" s="77">
        <f t="shared" si="0"/>
        <v>-5</v>
      </c>
      <c r="F11" s="39">
        <v>22</v>
      </c>
      <c r="G11" s="39">
        <v>23</v>
      </c>
      <c r="H11" s="77">
        <f t="shared" si="1"/>
        <v>-1</v>
      </c>
    </row>
    <row r="12" spans="2:8" ht="33" customHeight="1" x14ac:dyDescent="0.45">
      <c r="B12" s="32" t="s">
        <v>156</v>
      </c>
      <c r="C12" s="28">
        <v>54</v>
      </c>
      <c r="D12" s="28">
        <v>53</v>
      </c>
      <c r="E12" s="77">
        <f t="shared" si="0"/>
        <v>1</v>
      </c>
      <c r="F12" s="28">
        <v>45</v>
      </c>
      <c r="G12" s="28">
        <v>48</v>
      </c>
      <c r="H12" s="77">
        <f t="shared" si="1"/>
        <v>-3</v>
      </c>
    </row>
    <row r="13" spans="2:8" ht="33" customHeight="1" x14ac:dyDescent="0.45">
      <c r="B13" s="38" t="s">
        <v>157</v>
      </c>
      <c r="C13" s="39">
        <v>67</v>
      </c>
      <c r="D13" s="39">
        <v>72</v>
      </c>
      <c r="E13" s="77">
        <f t="shared" si="0"/>
        <v>-5</v>
      </c>
      <c r="F13" s="39">
        <v>66</v>
      </c>
      <c r="G13" s="39">
        <v>67</v>
      </c>
      <c r="H13" s="77">
        <f t="shared" si="1"/>
        <v>-1</v>
      </c>
    </row>
    <row r="14" spans="2:8" ht="33" customHeight="1" x14ac:dyDescent="0.45">
      <c r="B14" s="38" t="s">
        <v>158</v>
      </c>
      <c r="C14" s="39">
        <v>52</v>
      </c>
      <c r="D14" s="39">
        <v>48</v>
      </c>
      <c r="E14" s="77">
        <f t="shared" si="0"/>
        <v>4</v>
      </c>
      <c r="F14" s="39">
        <v>45</v>
      </c>
      <c r="G14" s="39">
        <v>48</v>
      </c>
      <c r="H14" s="77">
        <f t="shared" si="1"/>
        <v>-3</v>
      </c>
    </row>
    <row r="15" spans="2:8" ht="33" customHeight="1" x14ac:dyDescent="0.45">
      <c r="B15" s="31" t="s">
        <v>159</v>
      </c>
      <c r="C15" s="31"/>
      <c r="D15" s="31"/>
      <c r="E15" s="31"/>
      <c r="F15" s="31"/>
      <c r="G15" s="31"/>
      <c r="H15" s="26"/>
    </row>
    <row r="16" spans="2:8" ht="33" customHeight="1" x14ac:dyDescent="0.45">
      <c r="B16" s="35" t="s">
        <v>154</v>
      </c>
      <c r="C16" s="36" t="s">
        <v>160</v>
      </c>
      <c r="D16" s="36" t="s">
        <v>160</v>
      </c>
      <c r="E16" s="36"/>
      <c r="F16" s="36">
        <v>14.8</v>
      </c>
      <c r="G16" s="36">
        <v>14.9</v>
      </c>
      <c r="H16" s="77">
        <f t="shared" si="1"/>
        <v>-9.9999999999999645E-2</v>
      </c>
    </row>
    <row r="17" spans="2:8" ht="33" customHeight="1" x14ac:dyDescent="0.45">
      <c r="B17" s="32" t="s">
        <v>155</v>
      </c>
      <c r="C17" s="36" t="s">
        <v>160</v>
      </c>
      <c r="D17" s="36" t="s">
        <v>160</v>
      </c>
      <c r="E17" s="28"/>
      <c r="F17" s="28">
        <v>7.4</v>
      </c>
      <c r="G17" s="28">
        <v>7</v>
      </c>
      <c r="H17" s="77">
        <f t="shared" si="1"/>
        <v>0.40000000000000036</v>
      </c>
    </row>
    <row r="18" spans="2:8" ht="33" customHeight="1" x14ac:dyDescent="0.45">
      <c r="B18" s="38" t="s">
        <v>23</v>
      </c>
      <c r="C18" s="36" t="s">
        <v>160</v>
      </c>
      <c r="D18" s="36" t="s">
        <v>160</v>
      </c>
      <c r="E18" s="80"/>
      <c r="F18" s="39">
        <v>2.1</v>
      </c>
      <c r="G18" s="39">
        <v>2.4</v>
      </c>
      <c r="H18" s="77">
        <f t="shared" si="1"/>
        <v>-0.29999999999999982</v>
      </c>
    </row>
    <row r="19" spans="2:8" ht="33" customHeight="1" x14ac:dyDescent="0.45">
      <c r="B19" s="32" t="s">
        <v>24</v>
      </c>
      <c r="C19" s="36" t="s">
        <v>160</v>
      </c>
      <c r="D19" s="36" t="s">
        <v>160</v>
      </c>
      <c r="E19" s="81"/>
      <c r="F19" s="28">
        <v>8.9</v>
      </c>
      <c r="G19" s="28">
        <v>8.3000000000000007</v>
      </c>
      <c r="H19" s="77">
        <f t="shared" si="1"/>
        <v>0.59999999999999964</v>
      </c>
    </row>
    <row r="20" spans="2:8" ht="33" customHeight="1" x14ac:dyDescent="0.45">
      <c r="B20" s="38" t="s">
        <v>156</v>
      </c>
      <c r="C20" s="36" t="s">
        <v>160</v>
      </c>
      <c r="D20" s="36" t="s">
        <v>160</v>
      </c>
      <c r="E20" s="36"/>
      <c r="F20" s="39">
        <f>F16-F17</f>
        <v>7.4</v>
      </c>
      <c r="G20" s="39">
        <f>G16-G17</f>
        <v>7.9</v>
      </c>
      <c r="H20" s="77">
        <f t="shared" si="1"/>
        <v>-0.5</v>
      </c>
    </row>
    <row r="21" spans="2:8" ht="33" customHeight="1" x14ac:dyDescent="0.45">
      <c r="B21" s="38" t="s">
        <v>157</v>
      </c>
      <c r="C21" s="36" t="s">
        <v>160</v>
      </c>
      <c r="D21" s="36" t="s">
        <v>160</v>
      </c>
      <c r="E21" s="36"/>
      <c r="F21" s="39">
        <f>F16-F18</f>
        <v>12.700000000000001</v>
      </c>
      <c r="G21" s="39">
        <f>G16-G18</f>
        <v>12.5</v>
      </c>
      <c r="H21" s="77">
        <f t="shared" si="1"/>
        <v>0.20000000000000107</v>
      </c>
    </row>
    <row r="22" spans="2:8" ht="33" customHeight="1" x14ac:dyDescent="0.45">
      <c r="B22" s="38" t="s">
        <v>158</v>
      </c>
      <c r="C22" s="36" t="s">
        <v>160</v>
      </c>
      <c r="D22" s="36" t="s">
        <v>160</v>
      </c>
      <c r="E22" s="36"/>
      <c r="F22" s="39">
        <f>F16-F19</f>
        <v>5.9</v>
      </c>
      <c r="G22" s="39">
        <f>G16-G19</f>
        <v>6.6</v>
      </c>
      <c r="H22" s="77">
        <f t="shared" si="1"/>
        <v>-0.69999999999999929</v>
      </c>
    </row>
    <row r="23" spans="2:8" ht="33" customHeight="1" x14ac:dyDescent="0.45">
      <c r="B23" s="34" t="s">
        <v>161</v>
      </c>
      <c r="C23" s="27"/>
      <c r="D23" s="27"/>
      <c r="E23" s="27"/>
      <c r="F23" s="27"/>
      <c r="G23" s="27"/>
      <c r="H23" s="26"/>
    </row>
    <row r="24" spans="2:8" ht="33" customHeight="1" x14ac:dyDescent="0.45">
      <c r="B24" s="32"/>
      <c r="C24" s="40" t="s">
        <v>150</v>
      </c>
      <c r="D24" s="41" t="s">
        <v>151</v>
      </c>
      <c r="E24" s="76" t="s">
        <v>152</v>
      </c>
      <c r="F24" s="41" t="s">
        <v>150</v>
      </c>
      <c r="G24" s="41" t="s">
        <v>151</v>
      </c>
      <c r="H24" s="79" t="s">
        <v>152</v>
      </c>
    </row>
    <row r="25" spans="2:8" ht="33" customHeight="1" x14ac:dyDescent="0.45">
      <c r="B25" s="33" t="s">
        <v>162</v>
      </c>
      <c r="C25" s="29">
        <v>2019</v>
      </c>
      <c r="D25" s="29">
        <v>2019</v>
      </c>
      <c r="E25" s="82"/>
      <c r="F25" s="29">
        <v>2022</v>
      </c>
      <c r="G25" s="43">
        <v>2022</v>
      </c>
    </row>
    <row r="26" spans="2:8" ht="33" customHeight="1" x14ac:dyDescent="0.45">
      <c r="B26" s="38" t="s">
        <v>154</v>
      </c>
      <c r="C26" s="39">
        <v>70</v>
      </c>
      <c r="D26" s="39">
        <v>75</v>
      </c>
      <c r="E26" s="78">
        <f t="shared" ref="E26:E32" si="2">C26-D26</f>
        <v>-5</v>
      </c>
      <c r="F26" s="39">
        <v>64</v>
      </c>
      <c r="G26" s="39">
        <v>69</v>
      </c>
      <c r="H26" s="78">
        <f t="shared" ref="H26:H32" si="3">F26-G26</f>
        <v>-5</v>
      </c>
    </row>
    <row r="27" spans="2:8" ht="33" customHeight="1" x14ac:dyDescent="0.45">
      <c r="B27" s="32" t="s">
        <v>155</v>
      </c>
      <c r="C27" s="28">
        <v>18</v>
      </c>
      <c r="D27" s="28">
        <v>18</v>
      </c>
      <c r="E27" s="77">
        <f t="shared" si="2"/>
        <v>0</v>
      </c>
      <c r="F27" s="28">
        <v>14</v>
      </c>
      <c r="G27" s="28">
        <v>18</v>
      </c>
      <c r="H27" s="77">
        <f t="shared" si="3"/>
        <v>-4</v>
      </c>
    </row>
    <row r="28" spans="2:8" ht="33" customHeight="1" x14ac:dyDescent="0.45">
      <c r="B28" s="38" t="s">
        <v>23</v>
      </c>
      <c r="C28" s="39">
        <v>7</v>
      </c>
      <c r="D28" s="39">
        <v>9</v>
      </c>
      <c r="E28" s="77">
        <f t="shared" si="2"/>
        <v>-2</v>
      </c>
      <c r="F28" s="39">
        <v>7</v>
      </c>
      <c r="G28" s="39">
        <v>7</v>
      </c>
      <c r="H28" s="77">
        <f t="shared" si="3"/>
        <v>0</v>
      </c>
    </row>
    <row r="29" spans="2:8" ht="33" customHeight="1" x14ac:dyDescent="0.45">
      <c r="B29" s="32" t="s">
        <v>24</v>
      </c>
      <c r="C29" s="28">
        <v>21</v>
      </c>
      <c r="D29" s="28">
        <v>25</v>
      </c>
      <c r="E29" s="77">
        <f t="shared" si="2"/>
        <v>-4</v>
      </c>
      <c r="F29" s="28">
        <v>16</v>
      </c>
      <c r="G29" s="28">
        <v>21</v>
      </c>
      <c r="H29" s="77">
        <f t="shared" si="3"/>
        <v>-5</v>
      </c>
    </row>
    <row r="30" spans="2:8" ht="33" customHeight="1" x14ac:dyDescent="0.45">
      <c r="B30" s="38" t="s">
        <v>156</v>
      </c>
      <c r="C30" s="39">
        <v>52</v>
      </c>
      <c r="D30" s="39">
        <v>57</v>
      </c>
      <c r="E30" s="77">
        <f t="shared" si="2"/>
        <v>-5</v>
      </c>
      <c r="F30" s="39">
        <f>F26-F27</f>
        <v>50</v>
      </c>
      <c r="G30" s="39">
        <f>G26-G27</f>
        <v>51</v>
      </c>
      <c r="H30" s="77">
        <f t="shared" si="3"/>
        <v>-1</v>
      </c>
    </row>
    <row r="31" spans="2:8" ht="33" customHeight="1" x14ac:dyDescent="0.45">
      <c r="B31" s="32" t="s">
        <v>157</v>
      </c>
      <c r="C31" s="28">
        <v>63</v>
      </c>
      <c r="D31" s="28">
        <v>66</v>
      </c>
      <c r="E31" s="77">
        <f t="shared" si="2"/>
        <v>-3</v>
      </c>
      <c r="F31" s="28">
        <f>F26-F28</f>
        <v>57</v>
      </c>
      <c r="G31" s="28">
        <f>G26-G28</f>
        <v>62</v>
      </c>
      <c r="H31" s="77">
        <f t="shared" si="3"/>
        <v>-5</v>
      </c>
    </row>
    <row r="32" spans="2:8" ht="33" customHeight="1" x14ac:dyDescent="0.45">
      <c r="B32" s="38" t="s">
        <v>158</v>
      </c>
      <c r="C32" s="39">
        <v>49</v>
      </c>
      <c r="D32" s="39">
        <v>50</v>
      </c>
      <c r="E32" s="77">
        <f t="shared" si="2"/>
        <v>-1</v>
      </c>
      <c r="F32" s="39">
        <f>F26-F29</f>
        <v>48</v>
      </c>
      <c r="G32" s="39">
        <f>G26-G29</f>
        <v>48</v>
      </c>
      <c r="H32" s="77">
        <f t="shared" si="3"/>
        <v>0</v>
      </c>
    </row>
    <row r="33" spans="2:8" ht="33" customHeight="1" x14ac:dyDescent="0.45">
      <c r="B33" s="34" t="s">
        <v>163</v>
      </c>
      <c r="C33" s="30"/>
      <c r="D33" s="30"/>
      <c r="E33" s="30"/>
      <c r="F33" s="30"/>
      <c r="G33" s="30"/>
      <c r="H33" s="26"/>
    </row>
    <row r="34" spans="2:8" ht="33" customHeight="1" x14ac:dyDescent="0.45">
      <c r="B34" s="32"/>
      <c r="C34" s="74" t="s">
        <v>150</v>
      </c>
      <c r="D34" s="75" t="s">
        <v>151</v>
      </c>
      <c r="E34" s="76" t="s">
        <v>152</v>
      </c>
      <c r="F34" s="75" t="s">
        <v>150</v>
      </c>
      <c r="G34" s="75" t="s">
        <v>151</v>
      </c>
      <c r="H34" s="76" t="s">
        <v>152</v>
      </c>
    </row>
    <row r="35" spans="2:8" ht="33" customHeight="1" x14ac:dyDescent="0.45">
      <c r="B35" s="38" t="s">
        <v>164</v>
      </c>
      <c r="C35" s="29">
        <v>2019</v>
      </c>
      <c r="D35" s="29">
        <v>2019</v>
      </c>
      <c r="E35" s="83"/>
      <c r="F35" s="29">
        <v>2022</v>
      </c>
      <c r="G35" s="29">
        <v>2022</v>
      </c>
      <c r="H35" s="84"/>
    </row>
    <row r="36" spans="2:8" ht="33" customHeight="1" x14ac:dyDescent="0.45">
      <c r="B36" s="38" t="s">
        <v>154</v>
      </c>
      <c r="C36" s="39">
        <v>67.099999999999994</v>
      </c>
      <c r="D36" s="39">
        <v>71.099999999999994</v>
      </c>
      <c r="E36" s="78">
        <f t="shared" ref="E36:E49" si="4">C36-D36</f>
        <v>-4</v>
      </c>
      <c r="F36" s="39">
        <v>74.5</v>
      </c>
      <c r="G36" s="39">
        <v>75.900000000000006</v>
      </c>
      <c r="H36" s="77">
        <f t="shared" ref="H36:H42" si="5">F36-G36</f>
        <v>-1.4000000000000057</v>
      </c>
    </row>
    <row r="37" spans="2:8" ht="33" customHeight="1" x14ac:dyDescent="0.45">
      <c r="B37" s="35" t="s">
        <v>155</v>
      </c>
      <c r="C37" s="36">
        <v>21</v>
      </c>
      <c r="D37" s="36">
        <v>26.5</v>
      </c>
      <c r="E37" s="77">
        <f t="shared" si="4"/>
        <v>-5.5</v>
      </c>
      <c r="F37" s="36">
        <v>31.2</v>
      </c>
      <c r="G37" s="36">
        <v>32.1</v>
      </c>
      <c r="H37" s="77">
        <f t="shared" si="5"/>
        <v>-0.90000000000000213</v>
      </c>
    </row>
    <row r="38" spans="2:8" ht="33" customHeight="1" x14ac:dyDescent="0.45">
      <c r="B38" s="38" t="s">
        <v>23</v>
      </c>
      <c r="C38" s="39">
        <v>12</v>
      </c>
      <c r="D38" s="39">
        <v>11</v>
      </c>
      <c r="E38" s="77">
        <f t="shared" si="4"/>
        <v>1</v>
      </c>
      <c r="F38" s="39">
        <v>9.6999999999999993</v>
      </c>
      <c r="G38" s="39">
        <v>13.4</v>
      </c>
      <c r="H38" s="77">
        <f t="shared" si="5"/>
        <v>-3.7000000000000011</v>
      </c>
    </row>
    <row r="39" spans="2:8" ht="33" customHeight="1" x14ac:dyDescent="0.45">
      <c r="B39" s="35" t="s">
        <v>24</v>
      </c>
      <c r="C39" s="36">
        <v>24.9</v>
      </c>
      <c r="D39" s="36">
        <v>32</v>
      </c>
      <c r="E39" s="77">
        <f t="shared" si="4"/>
        <v>-7.1000000000000014</v>
      </c>
      <c r="F39" s="36">
        <v>41</v>
      </c>
      <c r="G39" s="39">
        <v>38.9</v>
      </c>
      <c r="H39" s="77">
        <f t="shared" si="5"/>
        <v>2.1000000000000014</v>
      </c>
    </row>
    <row r="40" spans="2:8" ht="33" customHeight="1" x14ac:dyDescent="0.45">
      <c r="B40" s="35" t="s">
        <v>156</v>
      </c>
      <c r="C40" s="36">
        <v>46.099999999999994</v>
      </c>
      <c r="D40" s="36">
        <v>44.599999999999994</v>
      </c>
      <c r="E40" s="77">
        <f t="shared" si="4"/>
        <v>1.5</v>
      </c>
      <c r="F40" s="36">
        <v>43.3</v>
      </c>
      <c r="G40" s="36">
        <v>43.800000000000004</v>
      </c>
      <c r="H40" s="77">
        <f t="shared" si="5"/>
        <v>-0.50000000000000711</v>
      </c>
    </row>
    <row r="41" spans="2:8" ht="33" customHeight="1" x14ac:dyDescent="0.45">
      <c r="B41" s="32" t="s">
        <v>157</v>
      </c>
      <c r="C41" s="28">
        <v>55.099999999999994</v>
      </c>
      <c r="D41" s="28">
        <v>60.099999999999994</v>
      </c>
      <c r="E41" s="85">
        <f t="shared" si="4"/>
        <v>-5</v>
      </c>
      <c r="F41" s="28">
        <v>64.8</v>
      </c>
      <c r="G41" s="28">
        <v>62.500000000000007</v>
      </c>
      <c r="H41" s="85">
        <f t="shared" si="5"/>
        <v>2.2999999999999901</v>
      </c>
    </row>
    <row r="42" spans="2:8" ht="33" customHeight="1" x14ac:dyDescent="0.45">
      <c r="B42" s="89" t="s">
        <v>158</v>
      </c>
      <c r="C42" s="90">
        <v>42.199999999999996</v>
      </c>
      <c r="D42" s="90">
        <v>39.099999999999994</v>
      </c>
      <c r="E42" s="91">
        <f t="shared" si="4"/>
        <v>3.1000000000000014</v>
      </c>
      <c r="F42" s="90">
        <v>33.5</v>
      </c>
      <c r="G42" s="90">
        <v>37.000000000000007</v>
      </c>
      <c r="H42" s="92">
        <f t="shared" si="5"/>
        <v>-3.5000000000000071</v>
      </c>
    </row>
    <row r="43" spans="2:8" ht="33" customHeight="1" x14ac:dyDescent="0.45">
      <c r="B43" s="86" t="s">
        <v>165</v>
      </c>
      <c r="C43" s="87"/>
      <c r="D43" s="87"/>
      <c r="E43" s="87"/>
      <c r="F43" s="87"/>
      <c r="G43" s="87"/>
      <c r="H43" s="88"/>
    </row>
    <row r="44" spans="2:8" ht="33" customHeight="1" x14ac:dyDescent="0.45">
      <c r="B44" s="35" t="s">
        <v>154</v>
      </c>
      <c r="C44" s="36">
        <v>0.05</v>
      </c>
      <c r="D44" s="36">
        <v>0.08</v>
      </c>
      <c r="E44" s="77">
        <f t="shared" si="4"/>
        <v>-0.03</v>
      </c>
      <c r="F44" s="36">
        <v>0.02</v>
      </c>
      <c r="G44" s="36">
        <v>0.1</v>
      </c>
      <c r="H44" s="77">
        <f t="shared" ref="H44:H49" si="6">F44-G44</f>
        <v>-0.08</v>
      </c>
    </row>
    <row r="45" spans="2:8" ht="33" customHeight="1" x14ac:dyDescent="0.45">
      <c r="B45" s="38" t="s">
        <v>155</v>
      </c>
      <c r="C45" s="39">
        <v>-0.47</v>
      </c>
      <c r="D45" s="39">
        <v>-0.61</v>
      </c>
      <c r="E45" s="77">
        <f t="shared" si="4"/>
        <v>0.14000000000000001</v>
      </c>
      <c r="F45" s="39">
        <v>-0.64</v>
      </c>
      <c r="G45" s="39">
        <v>-0.69</v>
      </c>
      <c r="H45" s="77">
        <f t="shared" si="6"/>
        <v>4.9999999999999933E-2</v>
      </c>
    </row>
    <row r="46" spans="2:8" ht="33" customHeight="1" x14ac:dyDescent="0.45">
      <c r="B46" s="38" t="s">
        <v>23</v>
      </c>
      <c r="C46" s="39">
        <v>-0.87</v>
      </c>
      <c r="D46" s="39">
        <v>-1.1599999999999999</v>
      </c>
      <c r="E46" s="77">
        <f t="shared" si="4"/>
        <v>0.28999999999999992</v>
      </c>
      <c r="F46" s="39">
        <v>-1.33</v>
      </c>
      <c r="G46" s="39">
        <v>-1.33</v>
      </c>
      <c r="H46" s="77">
        <f t="shared" si="6"/>
        <v>0</v>
      </c>
    </row>
    <row r="47" spans="2:8" ht="33" customHeight="1" x14ac:dyDescent="0.45">
      <c r="B47" s="35" t="s">
        <v>24</v>
      </c>
      <c r="C47" s="36">
        <v>-0.3</v>
      </c>
      <c r="D47" s="36">
        <v>-0.43</v>
      </c>
      <c r="E47" s="77">
        <f t="shared" si="4"/>
        <v>0.13</v>
      </c>
      <c r="F47" s="36">
        <v>-0.35</v>
      </c>
      <c r="G47" s="36">
        <v>-0.47</v>
      </c>
      <c r="H47" s="77">
        <f t="shared" si="6"/>
        <v>0.12</v>
      </c>
    </row>
    <row r="48" spans="2:8" ht="33" customHeight="1" x14ac:dyDescent="0.45">
      <c r="B48" s="35" t="s">
        <v>157</v>
      </c>
      <c r="C48" s="36">
        <v>0.92</v>
      </c>
      <c r="D48" s="36">
        <v>1.24</v>
      </c>
      <c r="E48" s="77">
        <f t="shared" si="4"/>
        <v>-0.31999999999999995</v>
      </c>
      <c r="F48" s="36">
        <v>1.35</v>
      </c>
      <c r="G48" s="36">
        <v>1.4300000000000002</v>
      </c>
      <c r="H48" s="77">
        <f t="shared" si="6"/>
        <v>-8.0000000000000071E-2</v>
      </c>
    </row>
    <row r="49" spans="2:8" ht="33" customHeight="1" x14ac:dyDescent="0.45">
      <c r="B49" s="38" t="s">
        <v>158</v>
      </c>
      <c r="C49" s="39">
        <v>0.35</v>
      </c>
      <c r="D49" s="39">
        <v>0.51</v>
      </c>
      <c r="E49" s="77">
        <f t="shared" si="4"/>
        <v>-0.16000000000000003</v>
      </c>
      <c r="F49" s="39">
        <v>0.37</v>
      </c>
      <c r="G49" s="39">
        <v>0.56999999999999995</v>
      </c>
      <c r="H49" s="77">
        <f t="shared" si="6"/>
        <v>-0.19999999999999996</v>
      </c>
    </row>
    <row r="50" spans="2:8" x14ac:dyDescent="0.45">
      <c r="C50" s="42"/>
    </row>
    <row r="52" spans="2:8" x14ac:dyDescent="0.45">
      <c r="B52" s="318" t="s">
        <v>166</v>
      </c>
      <c r="C52" s="319"/>
      <c r="D52" s="319"/>
      <c r="E52" s="319"/>
      <c r="F52" s="319"/>
      <c r="G52" s="320"/>
    </row>
    <row r="53" spans="2:8" x14ac:dyDescent="0.45">
      <c r="B53" s="311" t="s">
        <v>167</v>
      </c>
      <c r="C53" s="312"/>
      <c r="D53" s="312"/>
      <c r="E53" s="312"/>
      <c r="F53" s="312"/>
      <c r="G53" s="313"/>
    </row>
    <row r="54" spans="2:8" x14ac:dyDescent="0.45">
      <c r="B54" s="314"/>
      <c r="C54" s="312"/>
      <c r="D54" s="312"/>
      <c r="E54" s="312"/>
      <c r="F54" s="312"/>
      <c r="G54" s="313"/>
    </row>
    <row r="55" spans="2:8" x14ac:dyDescent="0.45">
      <c r="B55" s="314"/>
      <c r="C55" s="312"/>
      <c r="D55" s="312"/>
      <c r="E55" s="312"/>
      <c r="F55" s="312"/>
      <c r="G55" s="313"/>
    </row>
    <row r="56" spans="2:8" x14ac:dyDescent="0.45">
      <c r="B56" s="314"/>
      <c r="C56" s="312"/>
      <c r="D56" s="312"/>
      <c r="E56" s="312"/>
      <c r="F56" s="312"/>
      <c r="G56" s="313"/>
    </row>
    <row r="57" spans="2:8" x14ac:dyDescent="0.45">
      <c r="B57" s="314"/>
      <c r="C57" s="312"/>
      <c r="D57" s="312"/>
      <c r="E57" s="312"/>
      <c r="F57" s="312"/>
      <c r="G57" s="313"/>
    </row>
    <row r="58" spans="2:8" x14ac:dyDescent="0.45">
      <c r="B58" s="314"/>
      <c r="C58" s="312"/>
      <c r="D58" s="312"/>
      <c r="E58" s="312"/>
      <c r="F58" s="312"/>
      <c r="G58" s="313"/>
    </row>
    <row r="59" spans="2:8" x14ac:dyDescent="0.45">
      <c r="B59" s="314"/>
      <c r="C59" s="312"/>
      <c r="D59" s="312"/>
      <c r="E59" s="312"/>
      <c r="F59" s="312"/>
      <c r="G59" s="313"/>
    </row>
    <row r="60" spans="2:8" x14ac:dyDescent="0.45">
      <c r="B60" s="314"/>
      <c r="C60" s="312"/>
      <c r="D60" s="312"/>
      <c r="E60" s="312"/>
      <c r="F60" s="312"/>
      <c r="G60" s="313"/>
    </row>
    <row r="61" spans="2:8" x14ac:dyDescent="0.45">
      <c r="B61" s="315"/>
      <c r="C61" s="316"/>
      <c r="D61" s="316"/>
      <c r="E61" s="316"/>
      <c r="F61" s="316"/>
      <c r="G61" s="317"/>
    </row>
  </sheetData>
  <mergeCells count="2">
    <mergeCell ref="B53:G61"/>
    <mergeCell ref="B52:G52"/>
  </mergeCells>
  <hyperlinks>
    <hyperlink ref="H2" location="Dash2Educatio" display="Dashboard &gt;" xr:uid="{4F116E2F-88F2-4E44-82B1-DDBA63335BF5}"/>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59670-1735-4497-998E-6DE31AE8F1C1}">
  <sheetPr>
    <tabColor theme="9" tint="0.79998168889431442"/>
  </sheetPr>
  <dimension ref="B2:O43"/>
  <sheetViews>
    <sheetView workbookViewId="0">
      <pane xSplit="2" ySplit="4" topLeftCell="C5" activePane="bottomRight" state="frozen"/>
      <selection pane="topRight" activeCell="C1" sqref="C1"/>
      <selection pane="bottomLeft" activeCell="A5" sqref="A5"/>
      <selection pane="bottomRight" activeCell="O33" sqref="O33"/>
    </sheetView>
  </sheetViews>
  <sheetFormatPr defaultColWidth="9.1796875" defaultRowHeight="14.5" x14ac:dyDescent="0.35"/>
  <cols>
    <col min="1" max="1" width="9.1796875" style="1"/>
    <col min="2" max="2" width="50" style="1" customWidth="1"/>
    <col min="3" max="14" width="9.1796875" style="1"/>
    <col min="15" max="15" width="28.26953125" style="1" customWidth="1"/>
    <col min="16" max="16384" width="9.1796875" style="1"/>
  </cols>
  <sheetData>
    <row r="2" spans="2:15" ht="29" x14ac:dyDescent="0.75">
      <c r="B2" s="10" t="s">
        <v>168</v>
      </c>
      <c r="C2" s="10"/>
      <c r="D2" s="10"/>
      <c r="E2" s="10"/>
      <c r="F2" s="10"/>
      <c r="G2" s="10"/>
      <c r="H2" s="10"/>
      <c r="I2" s="10"/>
      <c r="J2" s="10"/>
      <c r="K2" s="10"/>
      <c r="L2" s="10"/>
      <c r="M2" s="10"/>
      <c r="N2" s="10"/>
      <c r="O2" s="254" t="s">
        <v>147</v>
      </c>
    </row>
    <row r="3" spans="2:15" ht="15" x14ac:dyDescent="0.4">
      <c r="B3" s="21" t="s">
        <v>148</v>
      </c>
      <c r="O3" s="13"/>
    </row>
    <row r="4" spans="2:15" ht="16" x14ac:dyDescent="0.4">
      <c r="B4" s="16"/>
      <c r="C4" s="20">
        <v>44562</v>
      </c>
      <c r="D4" s="20">
        <v>44593</v>
      </c>
      <c r="E4" s="20">
        <v>44621</v>
      </c>
      <c r="F4" s="20">
        <v>44652</v>
      </c>
      <c r="G4" s="20">
        <v>44682</v>
      </c>
      <c r="H4" s="20">
        <v>44713</v>
      </c>
      <c r="I4" s="20">
        <v>44743</v>
      </c>
      <c r="J4" s="20">
        <v>44774</v>
      </c>
      <c r="K4" s="20">
        <v>44805</v>
      </c>
      <c r="L4" s="20">
        <v>44835</v>
      </c>
      <c r="M4" s="20">
        <v>44866</v>
      </c>
      <c r="N4" s="24">
        <v>44896</v>
      </c>
      <c r="O4" s="14"/>
    </row>
    <row r="5" spans="2:15" ht="37.5" customHeight="1" x14ac:dyDescent="0.45">
      <c r="B5" s="17" t="s">
        <v>67</v>
      </c>
      <c r="C5" s="70">
        <f t="shared" ref="C5:N7" si="0">IFERROR(INDEX(Rolling12Month,MATCH($B5,INDEX(Rolling12Month,,1),0),MATCH(C$4,INDEX(Rolling12Month,1,),0)),NA())</f>
        <v>45</v>
      </c>
      <c r="D5" s="70">
        <f t="shared" si="0"/>
        <v>46</v>
      </c>
      <c r="E5" s="70">
        <f t="shared" si="0"/>
        <v>57</v>
      </c>
      <c r="F5" s="70">
        <f t="shared" si="0"/>
        <v>53</v>
      </c>
      <c r="G5" s="70">
        <f t="shared" si="0"/>
        <v>74</v>
      </c>
      <c r="H5" s="70">
        <f t="shared" si="0"/>
        <v>55</v>
      </c>
      <c r="I5" s="70">
        <f t="shared" si="0"/>
        <v>62</v>
      </c>
      <c r="J5" s="70">
        <f t="shared" si="0"/>
        <v>62</v>
      </c>
      <c r="K5" s="70">
        <f t="shared" si="0"/>
        <v>87</v>
      </c>
      <c r="L5" s="70">
        <f t="shared" si="0"/>
        <v>60</v>
      </c>
      <c r="M5" s="70">
        <f t="shared" si="0"/>
        <v>54</v>
      </c>
      <c r="N5" s="70">
        <f t="shared" si="0"/>
        <v>33</v>
      </c>
      <c r="O5" s="13"/>
    </row>
    <row r="6" spans="2:15" ht="37.5" customHeight="1" x14ac:dyDescent="0.45">
      <c r="B6" s="18" t="s">
        <v>68</v>
      </c>
      <c r="C6" s="70">
        <f t="shared" si="0"/>
        <v>20</v>
      </c>
      <c r="D6" s="70">
        <f t="shared" si="0"/>
        <v>13</v>
      </c>
      <c r="E6" s="70">
        <f t="shared" si="0"/>
        <v>15</v>
      </c>
      <c r="F6" s="70">
        <f t="shared" si="0"/>
        <v>20</v>
      </c>
      <c r="G6" s="70">
        <f t="shared" si="0"/>
        <v>20</v>
      </c>
      <c r="H6" s="70">
        <f t="shared" si="0"/>
        <v>10</v>
      </c>
      <c r="I6" s="70">
        <f t="shared" si="0"/>
        <v>11</v>
      </c>
      <c r="J6" s="70">
        <f t="shared" si="0"/>
        <v>10</v>
      </c>
      <c r="K6" s="70">
        <f t="shared" si="0"/>
        <v>11</v>
      </c>
      <c r="L6" s="70">
        <f t="shared" si="0"/>
        <v>7</v>
      </c>
      <c r="M6" s="70">
        <f t="shared" si="0"/>
        <v>6</v>
      </c>
      <c r="N6" s="70">
        <f t="shared" si="0"/>
        <v>1</v>
      </c>
      <c r="O6" s="14"/>
    </row>
    <row r="7" spans="2:15" ht="37.5" customHeight="1" x14ac:dyDescent="0.45">
      <c r="B7" s="19" t="s">
        <v>69</v>
      </c>
      <c r="C7" s="71">
        <f t="shared" si="0"/>
        <v>0.44400000000000001</v>
      </c>
      <c r="D7" s="71">
        <f t="shared" si="0"/>
        <v>0.28299999999999997</v>
      </c>
      <c r="E7" s="71">
        <f t="shared" si="0"/>
        <v>0.246</v>
      </c>
      <c r="F7" s="71">
        <f t="shared" si="0"/>
        <v>0.377</v>
      </c>
      <c r="G7" s="71">
        <f t="shared" si="0"/>
        <v>0.27</v>
      </c>
      <c r="H7" s="71">
        <f t="shared" si="0"/>
        <v>0.182</v>
      </c>
      <c r="I7" s="71">
        <f t="shared" si="0"/>
        <v>0.17499999999999999</v>
      </c>
      <c r="J7" s="71">
        <f t="shared" si="0"/>
        <v>0.161</v>
      </c>
      <c r="K7" s="71">
        <f t="shared" si="0"/>
        <v>0.128</v>
      </c>
      <c r="L7" s="71">
        <f t="shared" si="0"/>
        <v>0.11899999999999999</v>
      </c>
      <c r="M7" s="71">
        <f t="shared" si="0"/>
        <v>0.113</v>
      </c>
      <c r="N7" s="71">
        <f t="shared" si="0"/>
        <v>0.03</v>
      </c>
    </row>
    <row r="8" spans="2:15" ht="22.5" customHeight="1" x14ac:dyDescent="0.45">
      <c r="B8" s="66" t="s">
        <v>169</v>
      </c>
      <c r="C8" s="51"/>
      <c r="D8" s="51"/>
      <c r="E8" s="51"/>
      <c r="F8" s="51"/>
      <c r="G8" s="51"/>
      <c r="H8" s="51"/>
      <c r="I8" s="51"/>
      <c r="J8" s="51"/>
      <c r="K8" s="51"/>
      <c r="L8" s="51"/>
      <c r="M8" s="51"/>
      <c r="N8" s="51"/>
      <c r="O8" s="14"/>
    </row>
    <row r="9" spans="2:15" ht="37.5" customHeight="1" x14ac:dyDescent="0.45">
      <c r="B9" s="19" t="s">
        <v>71</v>
      </c>
      <c r="C9" s="71">
        <f t="shared" ref="C9:N14" si="1">IFERROR(INDEX(Rolling12Month,MATCH($B9,INDEX(Rolling12Month,,1),0),MATCH(C$4,INDEX(Rolling12Month,1,),0)),NA())</f>
        <v>0.2</v>
      </c>
      <c r="D9" s="71">
        <f t="shared" si="1"/>
        <v>0.34799999999999998</v>
      </c>
      <c r="E9" s="71">
        <f t="shared" si="1"/>
        <v>0.246</v>
      </c>
      <c r="F9" s="71">
        <f t="shared" si="1"/>
        <v>0.17</v>
      </c>
      <c r="G9" s="71">
        <f t="shared" si="1"/>
        <v>0.17599999999999999</v>
      </c>
      <c r="H9" s="71">
        <f t="shared" si="1"/>
        <v>0.14499999999999999</v>
      </c>
      <c r="I9" s="71">
        <f t="shared" si="1"/>
        <v>0.14299999999999999</v>
      </c>
      <c r="J9" s="71">
        <f t="shared" si="1"/>
        <v>0.21</v>
      </c>
      <c r="K9" s="71">
        <f t="shared" si="1"/>
        <v>0.14000000000000001</v>
      </c>
      <c r="L9" s="71">
        <f t="shared" si="1"/>
        <v>0.254</v>
      </c>
      <c r="M9" s="71">
        <f t="shared" si="1"/>
        <v>0.14799999999999999</v>
      </c>
      <c r="N9" s="71">
        <f t="shared" si="1"/>
        <v>0.152</v>
      </c>
    </row>
    <row r="10" spans="2:15" ht="37.5" customHeight="1" x14ac:dyDescent="0.45">
      <c r="B10" s="18" t="s">
        <v>72</v>
      </c>
      <c r="C10" s="71">
        <f t="shared" si="1"/>
        <v>0.2</v>
      </c>
      <c r="D10" s="71">
        <f t="shared" si="1"/>
        <v>0.13</v>
      </c>
      <c r="E10" s="71">
        <f t="shared" si="1"/>
        <v>0.246</v>
      </c>
      <c r="F10" s="71">
        <f t="shared" si="1"/>
        <v>0.151</v>
      </c>
      <c r="G10" s="71">
        <f t="shared" si="1"/>
        <v>0.14899999999999999</v>
      </c>
      <c r="H10" s="71">
        <f t="shared" si="1"/>
        <v>0.16400000000000001</v>
      </c>
      <c r="I10" s="71">
        <f t="shared" si="1"/>
        <v>0.17499999999999999</v>
      </c>
      <c r="J10" s="71">
        <f t="shared" si="1"/>
        <v>0.129</v>
      </c>
      <c r="K10" s="71">
        <f t="shared" si="1"/>
        <v>0.25600000000000001</v>
      </c>
      <c r="L10" s="71">
        <f t="shared" si="1"/>
        <v>0.16900000000000001</v>
      </c>
      <c r="M10" s="71">
        <f t="shared" si="1"/>
        <v>0.14799999999999999</v>
      </c>
      <c r="N10" s="71">
        <f t="shared" si="1"/>
        <v>0.21199999999999999</v>
      </c>
      <c r="O10" s="14"/>
    </row>
    <row r="11" spans="2:15" ht="37.5" customHeight="1" x14ac:dyDescent="0.45">
      <c r="B11" s="18" t="s">
        <v>73</v>
      </c>
      <c r="C11" s="71">
        <f t="shared" si="1"/>
        <v>0.13300000000000001</v>
      </c>
      <c r="D11" s="71">
        <f t="shared" si="1"/>
        <v>0.13</v>
      </c>
      <c r="E11" s="71">
        <f t="shared" si="1"/>
        <v>0.14000000000000001</v>
      </c>
      <c r="F11" s="71">
        <f t="shared" si="1"/>
        <v>0.151</v>
      </c>
      <c r="G11" s="71">
        <f t="shared" si="1"/>
        <v>0.17599999999999999</v>
      </c>
      <c r="H11" s="71">
        <f t="shared" si="1"/>
        <v>0.2</v>
      </c>
      <c r="I11" s="71">
        <f t="shared" si="1"/>
        <v>0.159</v>
      </c>
      <c r="J11" s="71">
        <f t="shared" si="1"/>
        <v>9.7000000000000003E-2</v>
      </c>
      <c r="K11" s="71">
        <f t="shared" si="1"/>
        <v>0.151</v>
      </c>
      <c r="L11" s="71">
        <f t="shared" si="1"/>
        <v>0.186</v>
      </c>
      <c r="M11" s="71">
        <f t="shared" si="1"/>
        <v>0.13</v>
      </c>
      <c r="N11" s="71">
        <f t="shared" si="1"/>
        <v>0.36399999999999999</v>
      </c>
      <c r="O11" s="14"/>
    </row>
    <row r="12" spans="2:15" ht="37.5" customHeight="1" x14ac:dyDescent="0.45">
      <c r="B12" s="17" t="s">
        <v>74</v>
      </c>
      <c r="C12" s="71">
        <f t="shared" si="1"/>
        <v>0</v>
      </c>
      <c r="D12" s="71">
        <f t="shared" si="1"/>
        <v>7.0000000000000007E-2</v>
      </c>
      <c r="E12" s="71">
        <f t="shared" si="1"/>
        <v>0.123</v>
      </c>
      <c r="F12" s="71">
        <f t="shared" si="1"/>
        <v>5.7000000000000002E-2</v>
      </c>
      <c r="G12" s="71">
        <f t="shared" si="1"/>
        <v>0.122</v>
      </c>
      <c r="H12" s="71">
        <f t="shared" si="1"/>
        <v>0.182</v>
      </c>
      <c r="I12" s="71">
        <f t="shared" si="1"/>
        <v>0.159</v>
      </c>
      <c r="J12" s="71">
        <f t="shared" si="1"/>
        <v>0.161</v>
      </c>
      <c r="K12" s="71">
        <f t="shared" si="1"/>
        <v>0.16300000000000001</v>
      </c>
      <c r="L12" s="71">
        <f t="shared" si="1"/>
        <v>0.11899999999999999</v>
      </c>
      <c r="M12" s="71">
        <f t="shared" si="1"/>
        <v>0.27800000000000002</v>
      </c>
      <c r="N12" s="71">
        <f t="shared" si="1"/>
        <v>6.0999999999999999E-2</v>
      </c>
      <c r="O12" s="13"/>
    </row>
    <row r="13" spans="2:15" ht="37.5" customHeight="1" x14ac:dyDescent="0.45">
      <c r="B13" s="17" t="s">
        <v>75</v>
      </c>
      <c r="C13" s="71">
        <f t="shared" si="1"/>
        <v>2.1999999999999999E-2</v>
      </c>
      <c r="D13" s="71">
        <f t="shared" si="1"/>
        <v>0.05</v>
      </c>
      <c r="E13" s="71">
        <f t="shared" si="1"/>
        <v>0</v>
      </c>
      <c r="F13" s="71">
        <f t="shared" si="1"/>
        <v>9.4E-2</v>
      </c>
      <c r="G13" s="71">
        <f t="shared" si="1"/>
        <v>0.108</v>
      </c>
      <c r="H13" s="71">
        <f t="shared" si="1"/>
        <v>0.127</v>
      </c>
      <c r="I13" s="71">
        <f t="shared" si="1"/>
        <v>0.19</v>
      </c>
      <c r="J13" s="71">
        <f t="shared" si="1"/>
        <v>0.24199999999999999</v>
      </c>
      <c r="K13" s="71">
        <f t="shared" si="1"/>
        <v>0.16300000000000001</v>
      </c>
      <c r="L13" s="71">
        <f t="shared" si="1"/>
        <v>0.153</v>
      </c>
      <c r="M13" s="71">
        <f t="shared" si="1"/>
        <v>0.185</v>
      </c>
      <c r="N13" s="71">
        <f t="shared" si="1"/>
        <v>0.182</v>
      </c>
      <c r="O13" s="13"/>
    </row>
    <row r="14" spans="2:15" ht="46.5" customHeight="1" x14ac:dyDescent="0.45">
      <c r="B14" s="18" t="s">
        <v>76</v>
      </c>
      <c r="C14" s="68" t="str">
        <f t="shared" si="1"/>
        <v>22 Weeks</v>
      </c>
      <c r="D14" s="68" t="str">
        <f t="shared" si="1"/>
        <v>22 Weeks 2 Days</v>
      </c>
      <c r="E14" s="68" t="str">
        <f t="shared" si="1"/>
        <v>23 Weeks 4 Days</v>
      </c>
      <c r="F14" s="68" t="str">
        <f t="shared" si="1"/>
        <v>24 Weeks 0 Day</v>
      </c>
      <c r="G14" s="68" t="str">
        <f t="shared" si="1"/>
        <v>25 Weeks 4 Day</v>
      </c>
      <c r="H14" s="68" t="str">
        <f t="shared" si="1"/>
        <v>27 Weeks 0 Day</v>
      </c>
      <c r="I14" s="68" t="str">
        <f t="shared" si="1"/>
        <v>28 Weeks 1 day</v>
      </c>
      <c r="J14" s="68" t="str">
        <f t="shared" si="1"/>
        <v>28 Weeks  1 day</v>
      </c>
      <c r="K14" s="68" t="str">
        <f t="shared" si="1"/>
        <v>28 Weeks  0 day</v>
      </c>
      <c r="L14" s="68" t="str">
        <f t="shared" si="1"/>
        <v>27 Weeks  6 day</v>
      </c>
      <c r="M14" s="68" t="str">
        <f t="shared" si="1"/>
        <v>28 Weeks  2 day</v>
      </c>
      <c r="N14" s="68">
        <f t="shared" si="1"/>
        <v>0</v>
      </c>
      <c r="O14" s="14"/>
    </row>
    <row r="15" spans="2:15" ht="3.75" customHeight="1" x14ac:dyDescent="0.45">
      <c r="B15" s="25"/>
      <c r="C15" s="72"/>
      <c r="D15" s="72"/>
      <c r="E15" s="72"/>
      <c r="F15" s="72"/>
      <c r="G15" s="72"/>
      <c r="H15" s="72"/>
      <c r="I15" s="72"/>
      <c r="J15" s="72"/>
      <c r="K15" s="72"/>
      <c r="L15" s="72"/>
      <c r="M15" s="72"/>
      <c r="N15" s="28"/>
    </row>
    <row r="16" spans="2:15" ht="37.5" customHeight="1" x14ac:dyDescent="0.45">
      <c r="B16" s="17" t="s">
        <v>77</v>
      </c>
      <c r="C16" s="70">
        <f t="shared" ref="C16:N16" si="2">IFERROR(INDEX(Rolling12Month,MATCH($B16,INDEX(Rolling12Month,,1),0),MATCH(C$4,INDEX(Rolling12Month,1,),0)),NA())</f>
        <v>6366</v>
      </c>
      <c r="D16" s="70">
        <f t="shared" si="2"/>
        <v>6416</v>
      </c>
      <c r="E16" s="70">
        <f t="shared" si="2"/>
        <v>6476</v>
      </c>
      <c r="F16" s="70">
        <f t="shared" si="2"/>
        <v>6535</v>
      </c>
      <c r="G16" s="70">
        <f t="shared" si="2"/>
        <v>6615</v>
      </c>
      <c r="H16" s="70">
        <f t="shared" si="2"/>
        <v>6663</v>
      </c>
      <c r="I16" s="70">
        <f t="shared" si="2"/>
        <v>6729</v>
      </c>
      <c r="J16" s="70">
        <f t="shared" si="2"/>
        <v>6788</v>
      </c>
      <c r="K16" s="70">
        <f t="shared" si="2"/>
        <v>6866</v>
      </c>
      <c r="L16" s="70">
        <f t="shared" si="2"/>
        <v>6935</v>
      </c>
      <c r="M16" s="70">
        <f t="shared" si="2"/>
        <v>6991</v>
      </c>
      <c r="N16" s="70">
        <f t="shared" si="2"/>
        <v>6958</v>
      </c>
      <c r="O16" s="13"/>
    </row>
    <row r="17" spans="2:15" ht="21.75" customHeight="1" x14ac:dyDescent="0.45">
      <c r="B17" s="67" t="s">
        <v>170</v>
      </c>
      <c r="C17" s="51"/>
      <c r="D17" s="51"/>
      <c r="E17" s="51"/>
      <c r="F17" s="51"/>
      <c r="G17" s="51"/>
      <c r="H17" s="51"/>
      <c r="I17" s="51"/>
      <c r="J17" s="51"/>
      <c r="K17" s="51"/>
      <c r="L17" s="51"/>
      <c r="M17" s="51"/>
      <c r="N17" s="51"/>
      <c r="O17" s="13"/>
    </row>
    <row r="18" spans="2:15" ht="37.5" customHeight="1" x14ac:dyDescent="0.45">
      <c r="B18" s="18" t="s">
        <v>78</v>
      </c>
      <c r="C18" s="70">
        <f t="shared" ref="C18:N21" si="3">IFERROR(INDEX(Rolling12Month,MATCH($B18,INDEX(Rolling12Month,,1),0),MATCH(C$4,INDEX(Rolling12Month,1,),0)),NA())</f>
        <v>402</v>
      </c>
      <c r="D18" s="70">
        <f t="shared" si="3"/>
        <v>413</v>
      </c>
      <c r="E18" s="70">
        <f t="shared" si="3"/>
        <v>430</v>
      </c>
      <c r="F18" s="70">
        <f t="shared" si="3"/>
        <v>450</v>
      </c>
      <c r="G18" s="70">
        <f t="shared" si="3"/>
        <v>475</v>
      </c>
      <c r="H18" s="70">
        <f t="shared" si="3"/>
        <v>504</v>
      </c>
      <c r="I18" s="70">
        <f t="shared" si="3"/>
        <v>527</v>
      </c>
      <c r="J18" s="70">
        <f t="shared" si="3"/>
        <v>549</v>
      </c>
      <c r="K18" s="70">
        <f t="shared" si="3"/>
        <v>363</v>
      </c>
      <c r="L18" s="70">
        <f t="shared" si="3"/>
        <v>381</v>
      </c>
      <c r="M18" s="70">
        <f t="shared" si="3"/>
        <v>400</v>
      </c>
      <c r="N18" s="70">
        <f t="shared" si="3"/>
        <v>413</v>
      </c>
      <c r="O18" s="14"/>
    </row>
    <row r="19" spans="2:15" ht="37.5" customHeight="1" x14ac:dyDescent="0.45">
      <c r="B19" s="22" t="s">
        <v>79</v>
      </c>
      <c r="C19" s="70">
        <f t="shared" si="3"/>
        <v>2138</v>
      </c>
      <c r="D19" s="70">
        <f t="shared" si="3"/>
        <v>2159</v>
      </c>
      <c r="E19" s="70">
        <f t="shared" si="3"/>
        <v>2191</v>
      </c>
      <c r="F19" s="70">
        <f t="shared" si="3"/>
        <v>2216</v>
      </c>
      <c r="G19" s="70">
        <f t="shared" si="3"/>
        <v>2251</v>
      </c>
      <c r="H19" s="70">
        <f t="shared" si="3"/>
        <v>2267</v>
      </c>
      <c r="I19" s="70">
        <f t="shared" si="3"/>
        <v>2300</v>
      </c>
      <c r="J19" s="70">
        <f t="shared" si="3"/>
        <v>2330</v>
      </c>
      <c r="K19" s="70">
        <f t="shared" si="3"/>
        <v>2111</v>
      </c>
      <c r="L19" s="70">
        <f t="shared" si="3"/>
        <v>2148</v>
      </c>
      <c r="M19" s="70">
        <f t="shared" si="3"/>
        <v>2174</v>
      </c>
      <c r="N19" s="70">
        <f t="shared" si="3"/>
        <v>2189</v>
      </c>
      <c r="O19" s="23"/>
    </row>
    <row r="20" spans="2:15" ht="37.5" customHeight="1" x14ac:dyDescent="0.45">
      <c r="B20" s="18" t="s">
        <v>80</v>
      </c>
      <c r="C20" s="70">
        <f t="shared" si="3"/>
        <v>2169</v>
      </c>
      <c r="D20" s="70">
        <f t="shared" si="3"/>
        <v>2186</v>
      </c>
      <c r="E20" s="70">
        <f t="shared" si="3"/>
        <v>2199</v>
      </c>
      <c r="F20" s="70">
        <f t="shared" si="3"/>
        <v>2210</v>
      </c>
      <c r="G20" s="70">
        <f t="shared" si="3"/>
        <v>2229</v>
      </c>
      <c r="H20" s="70">
        <f t="shared" si="3"/>
        <v>235</v>
      </c>
      <c r="I20" s="70">
        <f t="shared" si="3"/>
        <v>2246</v>
      </c>
      <c r="J20" s="70">
        <f t="shared" si="3"/>
        <v>2260</v>
      </c>
      <c r="K20" s="70">
        <f t="shared" si="3"/>
        <v>2325</v>
      </c>
      <c r="L20" s="70">
        <f t="shared" si="3"/>
        <v>2340</v>
      </c>
      <c r="M20" s="70">
        <f t="shared" si="3"/>
        <v>2350</v>
      </c>
      <c r="N20" s="70">
        <f t="shared" si="3"/>
        <v>2357</v>
      </c>
      <c r="O20" s="14"/>
    </row>
    <row r="21" spans="2:15" ht="37.5" customHeight="1" x14ac:dyDescent="0.45">
      <c r="B21" s="18" t="s">
        <v>81</v>
      </c>
      <c r="C21" s="70">
        <f t="shared" si="3"/>
        <v>1657</v>
      </c>
      <c r="D21" s="70">
        <f t="shared" si="3"/>
        <v>1658</v>
      </c>
      <c r="E21" s="70">
        <f t="shared" si="3"/>
        <v>1656</v>
      </c>
      <c r="F21" s="70">
        <f t="shared" si="3"/>
        <v>1659</v>
      </c>
      <c r="G21" s="70">
        <f t="shared" si="3"/>
        <v>1660</v>
      </c>
      <c r="H21" s="70">
        <f t="shared" si="3"/>
        <v>1657</v>
      </c>
      <c r="I21" s="70">
        <f t="shared" si="3"/>
        <v>1656</v>
      </c>
      <c r="J21" s="70">
        <f t="shared" si="3"/>
        <v>1649</v>
      </c>
      <c r="K21" s="70">
        <f t="shared" si="3"/>
        <v>2067</v>
      </c>
      <c r="L21" s="70">
        <f t="shared" si="3"/>
        <v>2066</v>
      </c>
      <c r="M21" s="70">
        <f t="shared" si="3"/>
        <v>2067</v>
      </c>
      <c r="N21" s="70">
        <f t="shared" si="3"/>
        <v>1999</v>
      </c>
      <c r="O21" s="14"/>
    </row>
    <row r="22" spans="2:15" ht="7.5" customHeight="1" x14ac:dyDescent="0.45">
      <c r="B22" s="25"/>
      <c r="C22" s="52"/>
      <c r="D22" s="52"/>
      <c r="E22" s="52"/>
      <c r="F22" s="52"/>
      <c r="G22" s="52"/>
      <c r="H22" s="52"/>
      <c r="I22" s="52"/>
      <c r="J22" s="52"/>
      <c r="K22" s="52"/>
      <c r="L22" s="52"/>
      <c r="M22" s="52"/>
      <c r="N22" s="15"/>
      <c r="O22" s="23"/>
    </row>
    <row r="23" spans="2:15" ht="20.25" customHeight="1" x14ac:dyDescent="0.45">
      <c r="B23" s="69" t="s">
        <v>13</v>
      </c>
      <c r="C23" s="51"/>
      <c r="D23" s="51"/>
      <c r="E23" s="51"/>
      <c r="F23" s="51"/>
      <c r="G23" s="51"/>
      <c r="H23" s="51"/>
      <c r="I23" s="51"/>
      <c r="J23" s="51"/>
      <c r="K23" s="51"/>
      <c r="L23" s="51"/>
      <c r="M23" s="51"/>
      <c r="N23" s="51"/>
    </row>
    <row r="24" spans="2:15" ht="37.5" customHeight="1" x14ac:dyDescent="0.45">
      <c r="B24" s="18" t="s">
        <v>82</v>
      </c>
      <c r="C24" s="73">
        <f t="shared" ref="C24:N25" si="4">IFERROR(INDEX(Rolling12Month,MATCH($B24,INDEX(Rolling12Month,,1),0),MATCH(C$4,INDEX(Rolling12Month,1,),0)),NA())</f>
        <v>0.28000000000000003</v>
      </c>
      <c r="D24" s="73">
        <f t="shared" si="4"/>
        <v>0.55000000000000004</v>
      </c>
      <c r="E24" s="73">
        <f t="shared" si="4"/>
        <v>0.62</v>
      </c>
      <c r="F24" s="73">
        <f t="shared" si="4"/>
        <v>0.47</v>
      </c>
      <c r="G24" s="73">
        <f t="shared" si="4"/>
        <v>0.56999999999999995</v>
      </c>
      <c r="H24" s="73">
        <f t="shared" si="4"/>
        <v>0.49</v>
      </c>
      <c r="I24" s="73">
        <f t="shared" si="4"/>
        <v>0.56999999999999995</v>
      </c>
      <c r="J24" s="73">
        <f t="shared" si="4"/>
        <v>0.28999999999999998</v>
      </c>
      <c r="K24" s="73">
        <f t="shared" si="4"/>
        <v>0.36</v>
      </c>
      <c r="L24" s="73">
        <f t="shared" si="4"/>
        <v>0.44</v>
      </c>
      <c r="M24" s="73">
        <f t="shared" si="4"/>
        <v>0.35</v>
      </c>
      <c r="N24" s="73">
        <f t="shared" si="4"/>
        <v>0.48</v>
      </c>
      <c r="O24" s="14"/>
    </row>
    <row r="25" spans="2:15" ht="37.5" customHeight="1" x14ac:dyDescent="0.45">
      <c r="B25" s="17" t="s">
        <v>83</v>
      </c>
      <c r="C25" s="73">
        <f t="shared" si="4"/>
        <v>0.34</v>
      </c>
      <c r="D25" s="73">
        <f t="shared" si="4"/>
        <v>0.54</v>
      </c>
      <c r="E25" s="73">
        <f t="shared" si="4"/>
        <v>0.61</v>
      </c>
      <c r="F25" s="73">
        <f t="shared" si="4"/>
        <v>0.65</v>
      </c>
      <c r="G25" s="73">
        <f t="shared" si="4"/>
        <v>0.56000000000000005</v>
      </c>
      <c r="H25" s="73">
        <f t="shared" si="4"/>
        <v>0.51</v>
      </c>
      <c r="I25" s="73">
        <f t="shared" si="4"/>
        <v>0.45</v>
      </c>
      <c r="J25" s="73">
        <f t="shared" si="4"/>
        <v>0.28000000000000003</v>
      </c>
      <c r="K25" s="73">
        <f t="shared" si="4"/>
        <v>0.48</v>
      </c>
      <c r="L25" s="73">
        <f t="shared" si="4"/>
        <v>0.72</v>
      </c>
      <c r="M25" s="73">
        <f t="shared" si="4"/>
        <v>0.79</v>
      </c>
      <c r="N25" s="73">
        <f t="shared" si="4"/>
        <v>0.61</v>
      </c>
      <c r="O25" s="13"/>
    </row>
    <row r="26" spans="2:15" x14ac:dyDescent="0.35">
      <c r="B26" s="23"/>
    </row>
    <row r="28" spans="2:15" ht="16.5" x14ac:dyDescent="0.45">
      <c r="B28" s="325" t="s">
        <v>171</v>
      </c>
      <c r="C28" s="326"/>
      <c r="D28" s="326"/>
      <c r="E28" s="326"/>
      <c r="F28" s="326"/>
      <c r="G28" s="326"/>
      <c r="H28" s="323"/>
      <c r="I28" s="323"/>
      <c r="J28" s="324"/>
    </row>
    <row r="29" spans="2:15" x14ac:dyDescent="0.35">
      <c r="B29" s="379" t="s">
        <v>526</v>
      </c>
      <c r="C29" s="380"/>
      <c r="D29" s="380"/>
      <c r="E29" s="380"/>
      <c r="F29" s="380"/>
      <c r="G29" s="380"/>
      <c r="H29" s="380"/>
      <c r="I29" s="380"/>
      <c r="J29" s="381"/>
    </row>
    <row r="30" spans="2:15" x14ac:dyDescent="0.35">
      <c r="B30" s="382"/>
      <c r="C30" s="383"/>
      <c r="D30" s="383"/>
      <c r="E30" s="383"/>
      <c r="F30" s="383"/>
      <c r="G30" s="383"/>
      <c r="H30" s="383"/>
      <c r="I30" s="383"/>
      <c r="J30" s="384"/>
    </row>
    <row r="31" spans="2:15" x14ac:dyDescent="0.35">
      <c r="B31" s="382"/>
      <c r="C31" s="383"/>
      <c r="D31" s="383"/>
      <c r="E31" s="383"/>
      <c r="F31" s="383"/>
      <c r="G31" s="383"/>
      <c r="H31" s="383"/>
      <c r="I31" s="383"/>
      <c r="J31" s="384"/>
    </row>
    <row r="32" spans="2:15" x14ac:dyDescent="0.35">
      <c r="B32" s="382"/>
      <c r="C32" s="383"/>
      <c r="D32" s="383"/>
      <c r="E32" s="383"/>
      <c r="F32" s="383"/>
      <c r="G32" s="383"/>
      <c r="H32" s="383"/>
      <c r="I32" s="383"/>
      <c r="J32" s="384"/>
    </row>
    <row r="33" spans="2:10" x14ac:dyDescent="0.35">
      <c r="B33" s="382"/>
      <c r="C33" s="383"/>
      <c r="D33" s="383"/>
      <c r="E33" s="383"/>
      <c r="F33" s="383"/>
      <c r="G33" s="383"/>
      <c r="H33" s="383"/>
      <c r="I33" s="383"/>
      <c r="J33" s="384"/>
    </row>
    <row r="34" spans="2:10" x14ac:dyDescent="0.35">
      <c r="B34" s="382"/>
      <c r="C34" s="383"/>
      <c r="D34" s="383"/>
      <c r="E34" s="383"/>
      <c r="F34" s="383"/>
      <c r="G34" s="383"/>
      <c r="H34" s="383"/>
      <c r="I34" s="383"/>
      <c r="J34" s="384"/>
    </row>
    <row r="35" spans="2:10" x14ac:dyDescent="0.35">
      <c r="B35" s="382"/>
      <c r="C35" s="383"/>
      <c r="D35" s="383"/>
      <c r="E35" s="383"/>
      <c r="F35" s="383"/>
      <c r="G35" s="383"/>
      <c r="H35" s="383"/>
      <c r="I35" s="383"/>
      <c r="J35" s="384"/>
    </row>
    <row r="36" spans="2:10" x14ac:dyDescent="0.35">
      <c r="B36" s="382"/>
      <c r="C36" s="383"/>
      <c r="D36" s="383"/>
      <c r="E36" s="383"/>
      <c r="F36" s="383"/>
      <c r="G36" s="383"/>
      <c r="H36" s="383"/>
      <c r="I36" s="383"/>
      <c r="J36" s="384"/>
    </row>
    <row r="37" spans="2:10" x14ac:dyDescent="0.35">
      <c r="B37" s="382"/>
      <c r="C37" s="383"/>
      <c r="D37" s="383"/>
      <c r="E37" s="383"/>
      <c r="F37" s="383"/>
      <c r="G37" s="383"/>
      <c r="H37" s="383"/>
      <c r="I37" s="383"/>
      <c r="J37" s="384"/>
    </row>
    <row r="38" spans="2:10" x14ac:dyDescent="0.35">
      <c r="B38" s="382"/>
      <c r="C38" s="383"/>
      <c r="D38" s="383"/>
      <c r="E38" s="383"/>
      <c r="F38" s="383"/>
      <c r="G38" s="383"/>
      <c r="H38" s="383"/>
      <c r="I38" s="383"/>
      <c r="J38" s="384"/>
    </row>
    <row r="39" spans="2:10" x14ac:dyDescent="0.35">
      <c r="B39" s="382"/>
      <c r="C39" s="383"/>
      <c r="D39" s="383"/>
      <c r="E39" s="383"/>
      <c r="F39" s="383"/>
      <c r="G39" s="383"/>
      <c r="H39" s="383"/>
      <c r="I39" s="383"/>
      <c r="J39" s="384"/>
    </row>
    <row r="40" spans="2:10" x14ac:dyDescent="0.35">
      <c r="B40" s="382"/>
      <c r="C40" s="383"/>
      <c r="D40" s="383"/>
      <c r="E40" s="383"/>
      <c r="F40" s="383"/>
      <c r="G40" s="383"/>
      <c r="H40" s="383"/>
      <c r="I40" s="383"/>
      <c r="J40" s="384"/>
    </row>
    <row r="41" spans="2:10" x14ac:dyDescent="0.35">
      <c r="B41" s="382"/>
      <c r="C41" s="383"/>
      <c r="D41" s="383"/>
      <c r="E41" s="383"/>
      <c r="F41" s="383"/>
      <c r="G41" s="383"/>
      <c r="H41" s="383"/>
      <c r="I41" s="383"/>
      <c r="J41" s="384"/>
    </row>
    <row r="42" spans="2:10" x14ac:dyDescent="0.35">
      <c r="B42" s="382"/>
      <c r="C42" s="383"/>
      <c r="D42" s="383"/>
      <c r="E42" s="383"/>
      <c r="F42" s="383"/>
      <c r="G42" s="383"/>
      <c r="H42" s="383"/>
      <c r="I42" s="383"/>
      <c r="J42" s="384"/>
    </row>
    <row r="43" spans="2:10" x14ac:dyDescent="0.35">
      <c r="B43" s="385"/>
      <c r="C43" s="386"/>
      <c r="D43" s="386"/>
      <c r="E43" s="386"/>
      <c r="F43" s="386"/>
      <c r="G43" s="386"/>
      <c r="H43" s="386"/>
      <c r="I43" s="386"/>
      <c r="J43" s="387"/>
    </row>
  </sheetData>
  <mergeCells count="2">
    <mergeCell ref="B29:J43"/>
    <mergeCell ref="B28:J28"/>
  </mergeCells>
  <conditionalFormatting sqref="C4:N4">
    <cfRule type="containsErrors" dxfId="3" priority="2">
      <formula>ISERROR(C4)</formula>
    </cfRule>
  </conditionalFormatting>
  <hyperlinks>
    <hyperlink ref="O2" location="Dash2EHCP" display="Dashboard &gt;" xr:uid="{F6F3DD0B-B074-47DC-8D00-E2516E2D2141}"/>
  </hyperlinks>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displayEmptyCellsAs="gap" xr2:uid="{5927263A-AA24-4D9C-A2BA-CA272BCEDFB2}">
          <x14:colorSeries rgb="FF376092"/>
          <x14:colorNegative rgb="FFD00000"/>
          <x14:colorAxis rgb="FF000000"/>
          <x14:colorMarkers rgb="FFD00000"/>
          <x14:colorFirst rgb="FFD00000"/>
          <x14:colorLast rgb="FFD00000"/>
          <x14:colorHigh rgb="FFD00000"/>
          <x14:colorLow rgb="FFD00000"/>
          <x14:sparklines>
            <x14:sparkline>
              <xm:f>'4&amp;7 EHCPs'!C25:N25</xm:f>
              <xm:sqref>O25</xm:sqref>
            </x14:sparkline>
          </x14:sparklines>
        </x14:sparklineGroup>
        <x14:sparklineGroup displayEmptyCellsAs="gap" xr2:uid="{57ABEE5E-AA4C-4F54-863F-811FCE142D9D}">
          <x14:colorSeries rgb="FF376092"/>
          <x14:colorNegative rgb="FFD00000"/>
          <x14:colorAxis rgb="FF000000"/>
          <x14:colorMarkers rgb="FFD00000"/>
          <x14:colorFirst rgb="FFD00000"/>
          <x14:colorLast rgb="FFD00000"/>
          <x14:colorHigh rgb="FFD00000"/>
          <x14:colorLow rgb="FFD00000"/>
          <x14:sparklines>
            <x14:sparkline>
              <xm:f>'4&amp;7 EHCPs'!C24:N24</xm:f>
              <xm:sqref>O24</xm:sqref>
            </x14:sparkline>
          </x14:sparklines>
        </x14:sparklineGroup>
        <x14:sparklineGroup displayEmptyCellsAs="gap" xr2:uid="{47DB8117-3AFD-446B-BB3C-79A8F80A7C2B}">
          <x14:colorSeries rgb="FF376092"/>
          <x14:colorNegative rgb="FFD00000"/>
          <x14:colorAxis rgb="FF000000"/>
          <x14:colorMarkers rgb="FFD00000"/>
          <x14:colorFirst rgb="FFD00000"/>
          <x14:colorLast rgb="FFD00000"/>
          <x14:colorHigh rgb="FFD00000"/>
          <x14:colorLow rgb="FFD00000"/>
          <x14:sparklines>
            <x14:sparkline>
              <xm:f>'4&amp;7 EHCPs'!C23:N23</xm:f>
              <xm:sqref>O23</xm:sqref>
            </x14:sparkline>
          </x14:sparklines>
        </x14:sparklineGroup>
        <x14:sparklineGroup displayEmptyCellsAs="gap" xr2:uid="{87B3C435-ABFF-4487-AD0D-19D9C027DA8F}">
          <x14:colorSeries rgb="FF376092"/>
          <x14:colorNegative rgb="FFD00000"/>
          <x14:colorAxis rgb="FF000000"/>
          <x14:colorMarkers rgb="FFD00000"/>
          <x14:colorFirst rgb="FFD00000"/>
          <x14:colorLast rgb="FFD00000"/>
          <x14:colorHigh rgb="FFD00000"/>
          <x14:colorLow rgb="FFD00000"/>
          <x14:sparklines>
            <x14:sparkline>
              <xm:f>'4&amp;7 EHCPs'!C22:N22</xm:f>
              <xm:sqref>O22</xm:sqref>
            </x14:sparkline>
          </x14:sparklines>
        </x14:sparklineGroup>
        <x14:sparklineGroup displayEmptyCellsAs="gap" xr2:uid="{268DADCC-392F-4B7C-AFFF-09FF1CD5A1A9}">
          <x14:colorSeries rgb="FF376092"/>
          <x14:colorNegative rgb="FFD00000"/>
          <x14:colorAxis rgb="FF000000"/>
          <x14:colorMarkers rgb="FFD00000"/>
          <x14:colorFirst rgb="FFD00000"/>
          <x14:colorLast rgb="FFD00000"/>
          <x14:colorHigh rgb="FFD00000"/>
          <x14:colorLow rgb="FFD00000"/>
          <x14:sparklines>
            <x14:sparkline>
              <xm:f>'4&amp;7 EHCPs'!C21:N21</xm:f>
              <xm:sqref>O21</xm:sqref>
            </x14:sparkline>
          </x14:sparklines>
        </x14:sparklineGroup>
        <x14:sparklineGroup displayEmptyCellsAs="gap" xr2:uid="{012FA6A9-4913-4F19-AE93-A3623D41219D}">
          <x14:colorSeries rgb="FF376092"/>
          <x14:colorNegative rgb="FFD00000"/>
          <x14:colorAxis rgb="FF000000"/>
          <x14:colorMarkers rgb="FFD00000"/>
          <x14:colorFirst rgb="FFD00000"/>
          <x14:colorLast rgb="FFD00000"/>
          <x14:colorHigh rgb="FFD00000"/>
          <x14:colorLow rgb="FFD00000"/>
          <x14:sparklines>
            <x14:sparkline>
              <xm:f>'4&amp;7 EHCPs'!C20:N20</xm:f>
              <xm:sqref>O20</xm:sqref>
            </x14:sparkline>
          </x14:sparklines>
        </x14:sparklineGroup>
        <x14:sparklineGroup displayEmptyCellsAs="gap" xr2:uid="{86AEDEEF-EE68-497C-9F50-707C02BD2F15}">
          <x14:colorSeries rgb="FF376092"/>
          <x14:colorNegative rgb="FFD00000"/>
          <x14:colorAxis rgb="FF000000"/>
          <x14:colorMarkers rgb="FFD00000"/>
          <x14:colorFirst rgb="FFD00000"/>
          <x14:colorLast rgb="FFD00000"/>
          <x14:colorHigh rgb="FFD00000"/>
          <x14:colorLow rgb="FFD00000"/>
          <x14:sparklines>
            <x14:sparkline>
              <xm:f>'4&amp;7 EHCPs'!C19:N19</xm:f>
              <xm:sqref>O19</xm:sqref>
            </x14:sparkline>
          </x14:sparklines>
        </x14:sparklineGroup>
        <x14:sparklineGroup displayEmptyCellsAs="gap" xr2:uid="{00D35B44-C02A-4E6D-929D-F6649F54C649}">
          <x14:colorSeries rgb="FF376092"/>
          <x14:colorNegative rgb="FFD00000"/>
          <x14:colorAxis rgb="FF000000"/>
          <x14:colorMarkers rgb="FFD00000"/>
          <x14:colorFirst rgb="FFD00000"/>
          <x14:colorLast rgb="FFD00000"/>
          <x14:colorHigh rgb="FFD00000"/>
          <x14:colorLow rgb="FFD00000"/>
          <x14:sparklines>
            <x14:sparkline>
              <xm:f>'4&amp;7 EHCPs'!C18:N18</xm:f>
              <xm:sqref>O18</xm:sqref>
            </x14:sparkline>
          </x14:sparklines>
        </x14:sparklineGroup>
        <x14:sparklineGroup displayEmptyCellsAs="gap" xr2:uid="{CA188BF8-3FCB-4BB0-BE79-BBDEB0D7667A}">
          <x14:colorSeries rgb="FF376092"/>
          <x14:colorNegative rgb="FFD00000"/>
          <x14:colorAxis rgb="FF000000"/>
          <x14:colorMarkers rgb="FFD00000"/>
          <x14:colorFirst rgb="FFD00000"/>
          <x14:colorLast rgb="FFD00000"/>
          <x14:colorHigh rgb="FFD00000"/>
          <x14:colorLow rgb="FFD00000"/>
          <x14:sparklines>
            <x14:sparkline>
              <xm:f>'4&amp;7 EHCPs'!C17:N17</xm:f>
              <xm:sqref>O17</xm:sqref>
            </x14:sparkline>
          </x14:sparklines>
        </x14:sparklineGroup>
        <x14:sparklineGroup displayEmptyCellsAs="gap" xr2:uid="{F0F0B06E-B824-45EB-A7AC-65DD359CC885}">
          <x14:colorSeries rgb="FF376092"/>
          <x14:colorNegative rgb="FFD00000"/>
          <x14:colorAxis rgb="FF000000"/>
          <x14:colorMarkers rgb="FFD00000"/>
          <x14:colorFirst rgb="FFD00000"/>
          <x14:colorLast rgb="FFD00000"/>
          <x14:colorHigh rgb="FFD00000"/>
          <x14:colorLow rgb="FFD00000"/>
          <x14:sparklines>
            <x14:sparkline>
              <xm:f>'4&amp;7 EHCPs'!C16:N16</xm:f>
              <xm:sqref>O16</xm:sqref>
            </x14:sparkline>
          </x14:sparklines>
        </x14:sparklineGroup>
        <x14:sparklineGroup displayEmptyCellsAs="gap" xr2:uid="{F5D9761E-FC3E-4B74-BACC-00B06D479BEB}">
          <x14:colorSeries rgb="FF376092"/>
          <x14:colorNegative rgb="FFD00000"/>
          <x14:colorAxis rgb="FF000000"/>
          <x14:colorMarkers rgb="FFD00000"/>
          <x14:colorFirst rgb="FFD00000"/>
          <x14:colorLast rgb="FFD00000"/>
          <x14:colorHigh rgb="FFD00000"/>
          <x14:colorLow rgb="FFD00000"/>
          <x14:sparklines>
            <x14:sparkline>
              <xm:f>'4&amp;7 EHCPs'!C15:N15</xm:f>
              <xm:sqref>O15</xm:sqref>
            </x14:sparkline>
          </x14:sparklines>
        </x14:sparklineGroup>
        <x14:sparklineGroup displayEmptyCellsAs="gap" xr2:uid="{34E26E1F-7DC2-462E-9092-48EC65576CEC}">
          <x14:colorSeries rgb="FF376092"/>
          <x14:colorNegative rgb="FFD00000"/>
          <x14:colorAxis rgb="FF000000"/>
          <x14:colorMarkers rgb="FFD00000"/>
          <x14:colorFirst rgb="FFD00000"/>
          <x14:colorLast rgb="FFD00000"/>
          <x14:colorHigh rgb="FFD00000"/>
          <x14:colorLow rgb="FFD00000"/>
          <x14:sparklines>
            <x14:sparkline>
              <xm:f>'4&amp;7 EHCPs'!C13:N13</xm:f>
              <xm:sqref>O13</xm:sqref>
            </x14:sparkline>
          </x14:sparklines>
        </x14:sparklineGroup>
        <x14:sparklineGroup displayEmptyCellsAs="gap" xr2:uid="{1A1D1377-1A71-4065-BB2D-519DBFE01B41}">
          <x14:colorSeries rgb="FF376092"/>
          <x14:colorNegative rgb="FFD00000"/>
          <x14:colorAxis rgb="FF000000"/>
          <x14:colorMarkers rgb="FFD00000"/>
          <x14:colorFirst rgb="FFD00000"/>
          <x14:colorLast rgb="FFD00000"/>
          <x14:colorHigh rgb="FFD00000"/>
          <x14:colorLow rgb="FFD00000"/>
          <x14:sparklines>
            <x14:sparkline>
              <xm:f>'4&amp;7 EHCPs'!C12:N12</xm:f>
              <xm:sqref>O12</xm:sqref>
            </x14:sparkline>
          </x14:sparklines>
        </x14:sparklineGroup>
        <x14:sparklineGroup displayEmptyCellsAs="gap" xr2:uid="{BA46816A-684D-4D21-A6E3-DBB48D3DDEE9}">
          <x14:colorSeries rgb="FF376092"/>
          <x14:colorNegative rgb="FFD00000"/>
          <x14:colorAxis rgb="FF000000"/>
          <x14:colorMarkers rgb="FFD00000"/>
          <x14:colorFirst rgb="FFD00000"/>
          <x14:colorLast rgb="FFD00000"/>
          <x14:colorHigh rgb="FFD00000"/>
          <x14:colorLow rgb="FFD00000"/>
          <x14:sparklines>
            <x14:sparkline>
              <xm:f>'4&amp;7 EHCPs'!C11:N11</xm:f>
              <xm:sqref>O11</xm:sqref>
            </x14:sparkline>
          </x14:sparklines>
        </x14:sparklineGroup>
        <x14:sparklineGroup displayEmptyCellsAs="gap" xr2:uid="{B22D6A5C-92BA-49FE-BFB6-C91ADDE18585}">
          <x14:colorSeries rgb="FF376092"/>
          <x14:colorNegative rgb="FFD00000"/>
          <x14:colorAxis rgb="FF000000"/>
          <x14:colorMarkers rgb="FFD00000"/>
          <x14:colorFirst rgb="FFD00000"/>
          <x14:colorLast rgb="FFD00000"/>
          <x14:colorHigh rgb="FFD00000"/>
          <x14:colorLow rgb="FFD00000"/>
          <x14:sparklines>
            <x14:sparkline>
              <xm:f>'4&amp;7 EHCPs'!C10:N10</xm:f>
              <xm:sqref>O10</xm:sqref>
            </x14:sparkline>
          </x14:sparklines>
        </x14:sparklineGroup>
        <x14:sparklineGroup displayEmptyCellsAs="gap" xr2:uid="{A90D87A8-16F0-46AB-A025-4FD3D404829E}">
          <x14:colorSeries rgb="FF376092"/>
          <x14:colorNegative rgb="FFD00000"/>
          <x14:colorAxis rgb="FF000000"/>
          <x14:colorMarkers rgb="FFD00000"/>
          <x14:colorFirst rgb="FFD00000"/>
          <x14:colorLast rgb="FFD00000"/>
          <x14:colorHigh rgb="FFD00000"/>
          <x14:colorLow rgb="FFD00000"/>
          <x14:sparklines>
            <x14:sparkline>
              <xm:f>'4&amp;7 EHCPs'!C9:N9</xm:f>
              <xm:sqref>O9</xm:sqref>
            </x14:sparkline>
          </x14:sparklines>
        </x14:sparklineGroup>
        <x14:sparklineGroup displayEmptyCellsAs="gap" xr2:uid="{D099AED6-C5BD-4C82-8969-AC66A0F6FFCD}">
          <x14:colorSeries rgb="FF376092"/>
          <x14:colorNegative rgb="FFD00000"/>
          <x14:colorAxis rgb="FF000000"/>
          <x14:colorMarkers rgb="FFD00000"/>
          <x14:colorFirst rgb="FFD00000"/>
          <x14:colorLast rgb="FFD00000"/>
          <x14:colorHigh rgb="FFD00000"/>
          <x14:colorLow rgb="FFD00000"/>
          <x14:sparklines>
            <x14:sparkline>
              <xm:f>'4&amp;7 EHCPs'!C8:N8</xm:f>
              <xm:sqref>O8</xm:sqref>
            </x14:sparkline>
          </x14:sparklines>
        </x14:sparklineGroup>
        <x14:sparklineGroup displayEmptyCellsAs="gap" xr2:uid="{359DBD39-B58B-4891-9100-1520584627B9}">
          <x14:colorSeries rgb="FF376092"/>
          <x14:colorNegative rgb="FFD00000"/>
          <x14:colorAxis rgb="FF000000"/>
          <x14:colorMarkers rgb="FFD00000"/>
          <x14:colorFirst rgb="FFD00000"/>
          <x14:colorLast rgb="FFD00000"/>
          <x14:colorHigh rgb="FFD00000"/>
          <x14:colorLow rgb="FFD00000"/>
          <x14:sparklines>
            <x14:sparkline>
              <xm:f>'4&amp;7 EHCPs'!C7:N7</xm:f>
              <xm:sqref>O7</xm:sqref>
            </x14:sparkline>
          </x14:sparklines>
        </x14:sparklineGroup>
        <x14:sparklineGroup displayEmptyCellsAs="gap" xr2:uid="{79D1EDFD-C61A-4A12-9138-4AEC57BCCB57}">
          <x14:colorSeries rgb="FF376092"/>
          <x14:colorNegative rgb="FFD00000"/>
          <x14:colorAxis rgb="FF000000"/>
          <x14:colorMarkers rgb="FFD00000"/>
          <x14:colorFirst rgb="FFD00000"/>
          <x14:colorLast rgb="FFD00000"/>
          <x14:colorHigh rgb="FFD00000"/>
          <x14:colorLow rgb="FFD00000"/>
          <x14:sparklines>
            <x14:sparkline>
              <xm:f>'4&amp;7 EHCPs'!C6:N6</xm:f>
              <xm:sqref>O6</xm:sqref>
            </x14:sparkline>
          </x14:sparklines>
        </x14:sparklineGroup>
        <x14:sparklineGroup displayEmptyCellsAs="gap" xr2:uid="{1859D69F-1331-4B30-AB49-D668CAD92182}">
          <x14:colorSeries rgb="FF376092"/>
          <x14:colorNegative rgb="FFD00000"/>
          <x14:colorAxis rgb="FF000000"/>
          <x14:colorMarkers rgb="FFD00000"/>
          <x14:colorFirst rgb="FFD00000"/>
          <x14:colorLast rgb="FFD00000"/>
          <x14:colorHigh rgb="FFD00000"/>
          <x14:colorLow rgb="FFD00000"/>
          <x14:sparklines>
            <x14:sparkline>
              <xm:f>'4&amp;7 EHCPs'!C5:N5</xm:f>
              <xm:sqref>O5</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6C5CE-E489-424E-917E-85D83039EEB3}">
  <dimension ref="A1:AA27"/>
  <sheetViews>
    <sheetView topLeftCell="B10" workbookViewId="0">
      <selection activeCell="L33" sqref="L33"/>
    </sheetView>
  </sheetViews>
  <sheetFormatPr defaultRowHeight="14.5" x14ac:dyDescent="0.35"/>
  <cols>
    <col min="1" max="1" width="74.26953125" bestFit="1" customWidth="1"/>
    <col min="2" max="2" width="77.7265625" bestFit="1" customWidth="1"/>
    <col min="3" max="3" width="14" bestFit="1" customWidth="1"/>
    <col min="4" max="10" width="11" customWidth="1"/>
    <col min="11" max="11" width="11" style="193" customWidth="1"/>
    <col min="12" max="12" width="7" style="193" customWidth="1"/>
    <col min="13" max="18" width="7" customWidth="1"/>
  </cols>
  <sheetData>
    <row r="1" spans="1:27" s="8" customFormat="1" x14ac:dyDescent="0.35">
      <c r="A1" s="8" t="s">
        <v>172</v>
      </c>
      <c r="C1" s="195">
        <v>44013</v>
      </c>
      <c r="D1" s="195">
        <v>44378</v>
      </c>
      <c r="E1" s="195">
        <v>44470</v>
      </c>
      <c r="F1" s="195">
        <v>44501</v>
      </c>
      <c r="G1" s="195">
        <v>44531</v>
      </c>
      <c r="H1" s="195">
        <v>44562</v>
      </c>
      <c r="I1" s="195">
        <v>44593</v>
      </c>
      <c r="J1" s="195">
        <v>44621</v>
      </c>
      <c r="K1" s="196">
        <v>44652</v>
      </c>
      <c r="L1" s="197">
        <v>44682</v>
      </c>
      <c r="M1" s="195">
        <v>44713</v>
      </c>
      <c r="N1" s="195">
        <v>44743</v>
      </c>
      <c r="O1" s="195">
        <v>44774</v>
      </c>
      <c r="P1" s="195">
        <v>44805</v>
      </c>
      <c r="Q1" s="195">
        <v>44835</v>
      </c>
      <c r="R1" s="195">
        <v>44866</v>
      </c>
      <c r="S1" s="195">
        <v>44896</v>
      </c>
      <c r="T1" s="195">
        <v>44927</v>
      </c>
      <c r="U1" s="195">
        <v>44958</v>
      </c>
      <c r="V1" s="195">
        <v>44986</v>
      </c>
      <c r="W1" s="195">
        <v>45017</v>
      </c>
      <c r="X1" s="195">
        <v>45047</v>
      </c>
      <c r="Y1" s="195">
        <v>45078</v>
      </c>
      <c r="Z1" s="195">
        <v>45108</v>
      </c>
      <c r="AA1" s="195">
        <v>45139</v>
      </c>
    </row>
    <row r="2" spans="1:27" s="8" customFormat="1" x14ac:dyDescent="0.35">
      <c r="A2" s="7" t="s">
        <v>173</v>
      </c>
      <c r="B2" s="8" t="s">
        <v>67</v>
      </c>
      <c r="C2" s="8">
        <v>43</v>
      </c>
      <c r="D2" s="8">
        <v>70</v>
      </c>
      <c r="E2" s="8">
        <v>64</v>
      </c>
      <c r="F2" s="8">
        <v>69</v>
      </c>
      <c r="G2" s="8">
        <v>35</v>
      </c>
      <c r="H2" s="8">
        <v>45</v>
      </c>
      <c r="I2" s="8">
        <v>46</v>
      </c>
      <c r="J2" s="8">
        <v>57</v>
      </c>
      <c r="K2" s="194">
        <v>53</v>
      </c>
      <c r="L2" s="194">
        <v>74</v>
      </c>
      <c r="M2" s="8">
        <v>55</v>
      </c>
      <c r="N2" s="8">
        <v>62</v>
      </c>
      <c r="O2" s="8">
        <v>62</v>
      </c>
      <c r="P2" s="8">
        <v>87</v>
      </c>
      <c r="Q2" s="8">
        <v>60</v>
      </c>
      <c r="R2" s="8">
        <v>54</v>
      </c>
      <c r="S2" s="8">
        <v>33</v>
      </c>
    </row>
    <row r="3" spans="1:27" s="8" customFormat="1" x14ac:dyDescent="0.35">
      <c r="A3" s="7" t="s">
        <v>174</v>
      </c>
      <c r="B3" s="8" t="s">
        <v>68</v>
      </c>
      <c r="C3" s="8">
        <v>41</v>
      </c>
      <c r="D3" s="8">
        <v>65</v>
      </c>
      <c r="E3" s="8">
        <v>54</v>
      </c>
      <c r="F3" s="8">
        <v>52</v>
      </c>
      <c r="G3" s="8">
        <v>14</v>
      </c>
      <c r="H3" s="8">
        <v>20</v>
      </c>
      <c r="I3" s="8">
        <v>13</v>
      </c>
      <c r="J3" s="8">
        <v>15</v>
      </c>
      <c r="K3" s="194">
        <v>20</v>
      </c>
      <c r="L3" s="194">
        <v>20</v>
      </c>
      <c r="M3" s="8">
        <v>10</v>
      </c>
      <c r="N3" s="8">
        <v>11</v>
      </c>
      <c r="O3" s="8">
        <v>10</v>
      </c>
      <c r="P3" s="8">
        <v>11</v>
      </c>
      <c r="Q3" s="8">
        <v>7</v>
      </c>
      <c r="R3" s="8">
        <v>6</v>
      </c>
      <c r="S3" s="8">
        <v>1</v>
      </c>
    </row>
    <row r="4" spans="1:27" s="8" customFormat="1" x14ac:dyDescent="0.35">
      <c r="A4" s="7" t="s">
        <v>69</v>
      </c>
      <c r="B4" s="8" t="s">
        <v>69</v>
      </c>
      <c r="C4" s="198">
        <v>0.95</v>
      </c>
      <c r="D4" s="198">
        <v>0.91</v>
      </c>
      <c r="E4" s="198">
        <v>0.84399999999999997</v>
      </c>
      <c r="F4" s="198">
        <v>0.754</v>
      </c>
      <c r="G4" s="198">
        <v>0.4</v>
      </c>
      <c r="H4" s="198">
        <v>0.44400000000000001</v>
      </c>
      <c r="I4" s="198">
        <v>0.28299999999999997</v>
      </c>
      <c r="J4" s="198">
        <v>0.246</v>
      </c>
      <c r="K4" s="199">
        <v>0.377</v>
      </c>
      <c r="L4" s="199">
        <v>0.27</v>
      </c>
      <c r="M4" s="198">
        <v>0.182</v>
      </c>
      <c r="N4" s="198">
        <v>0.17499999999999999</v>
      </c>
      <c r="O4" s="198">
        <v>0.161</v>
      </c>
      <c r="P4" s="198">
        <v>0.128</v>
      </c>
      <c r="Q4" s="198">
        <v>0.11899999999999999</v>
      </c>
      <c r="R4" s="198">
        <v>0.113</v>
      </c>
      <c r="S4" s="198">
        <v>0.03</v>
      </c>
    </row>
    <row r="5" spans="1:27" s="8" customFormat="1" x14ac:dyDescent="0.35">
      <c r="A5" s="7" t="s">
        <v>175</v>
      </c>
      <c r="B5" s="8" t="s">
        <v>70</v>
      </c>
      <c r="C5" s="8" t="e">
        <v>#N/A</v>
      </c>
      <c r="D5" s="8" t="e">
        <v>#N/A</v>
      </c>
      <c r="E5" s="198">
        <v>0.9</v>
      </c>
      <c r="F5" s="198">
        <v>0.84699999999999998</v>
      </c>
      <c r="G5" s="198">
        <v>0.76200000000000001</v>
      </c>
      <c r="H5" s="198">
        <v>0.72199999999999998</v>
      </c>
      <c r="I5" s="198">
        <v>0.66</v>
      </c>
      <c r="J5" s="198">
        <v>0.59499999999999997</v>
      </c>
      <c r="K5" s="199">
        <v>0.56399999999999995</v>
      </c>
      <c r="L5" s="199">
        <v>0.52400000000000002</v>
      </c>
      <c r="M5" s="198">
        <v>0.49099999999999999</v>
      </c>
      <c r="N5" s="198">
        <v>0.45800000000000002</v>
      </c>
      <c r="O5" s="198">
        <v>0.43</v>
      </c>
      <c r="P5" s="198">
        <v>0.128</v>
      </c>
      <c r="Q5" s="198">
        <v>0.124</v>
      </c>
      <c r="R5" s="198">
        <v>0.121</v>
      </c>
      <c r="S5" s="198">
        <v>0.10800000000000001</v>
      </c>
    </row>
    <row r="6" spans="1:27" s="8" customFormat="1" x14ac:dyDescent="0.35">
      <c r="A6" s="7" t="s">
        <v>176</v>
      </c>
      <c r="B6" s="8" t="s">
        <v>71</v>
      </c>
      <c r="C6" s="8" t="e">
        <v>#N/A</v>
      </c>
      <c r="D6" s="8" t="e">
        <v>#N/A</v>
      </c>
      <c r="E6" s="198">
        <v>0.125</v>
      </c>
      <c r="F6" s="198">
        <v>0.17399999999999999</v>
      </c>
      <c r="G6" s="198">
        <v>0.34300000000000003</v>
      </c>
      <c r="H6" s="198">
        <v>0.2</v>
      </c>
      <c r="I6" s="198">
        <v>0.34799999999999998</v>
      </c>
      <c r="J6" s="198">
        <v>0.246</v>
      </c>
      <c r="K6" s="199">
        <v>0.17</v>
      </c>
      <c r="L6" s="199">
        <v>0.17599999999999999</v>
      </c>
      <c r="M6" s="198">
        <v>0.14499999999999999</v>
      </c>
      <c r="N6" s="198">
        <v>0.14299999999999999</v>
      </c>
      <c r="O6" s="198">
        <v>0.21</v>
      </c>
      <c r="P6" s="198">
        <v>0.14000000000000001</v>
      </c>
      <c r="Q6" s="198">
        <v>0.254</v>
      </c>
      <c r="R6" s="198">
        <v>0.14799999999999999</v>
      </c>
      <c r="S6" s="198">
        <v>0.152</v>
      </c>
    </row>
    <row r="7" spans="1:27" s="8" customFormat="1" x14ac:dyDescent="0.35">
      <c r="A7" s="7" t="s">
        <v>177</v>
      </c>
      <c r="B7" s="8" t="s">
        <v>72</v>
      </c>
      <c r="C7" s="8" t="e">
        <v>#N/A</v>
      </c>
      <c r="D7" s="8" t="e">
        <v>#N/A</v>
      </c>
      <c r="E7" s="198">
        <v>1.6E-2</v>
      </c>
      <c r="F7" s="198">
        <v>5.8000000000000003E-2</v>
      </c>
      <c r="G7" s="198">
        <v>0.25700000000000001</v>
      </c>
      <c r="H7" s="198">
        <v>0.2</v>
      </c>
      <c r="I7" s="198">
        <v>0.13</v>
      </c>
      <c r="J7" s="198">
        <v>0.246</v>
      </c>
      <c r="K7" s="199">
        <v>0.151</v>
      </c>
      <c r="L7" s="199">
        <v>0.14899999999999999</v>
      </c>
      <c r="M7" s="198">
        <v>0.16400000000000001</v>
      </c>
      <c r="N7" s="198">
        <v>0.17499999999999999</v>
      </c>
      <c r="O7" s="198">
        <v>0.129</v>
      </c>
      <c r="P7" s="198">
        <v>0.25600000000000001</v>
      </c>
      <c r="Q7" s="198">
        <v>0.16900000000000001</v>
      </c>
      <c r="R7" s="198">
        <v>0.14799999999999999</v>
      </c>
      <c r="S7" s="198">
        <v>0.21199999999999999</v>
      </c>
    </row>
    <row r="8" spans="1:27" s="8" customFormat="1" x14ac:dyDescent="0.35">
      <c r="A8" s="7" t="s">
        <v>178</v>
      </c>
      <c r="B8" s="8" t="s">
        <v>73</v>
      </c>
      <c r="C8" s="8" t="e">
        <v>#N/A</v>
      </c>
      <c r="D8" s="8" t="e">
        <v>#N/A</v>
      </c>
      <c r="E8" s="198">
        <v>1.6E-2</v>
      </c>
      <c r="F8" s="198">
        <v>1.4E-2</v>
      </c>
      <c r="G8" s="198">
        <v>0</v>
      </c>
      <c r="H8" s="198">
        <v>0.13300000000000001</v>
      </c>
      <c r="I8" s="198">
        <v>0.13</v>
      </c>
      <c r="J8" s="198">
        <v>0.14000000000000001</v>
      </c>
      <c r="K8" s="199">
        <v>0.151</v>
      </c>
      <c r="L8" s="199">
        <v>0.17599999999999999</v>
      </c>
      <c r="M8" s="198">
        <v>0.2</v>
      </c>
      <c r="N8" s="198">
        <v>0.159</v>
      </c>
      <c r="O8" s="198">
        <v>9.7000000000000003E-2</v>
      </c>
      <c r="P8" s="198">
        <v>0.151</v>
      </c>
      <c r="Q8" s="198">
        <v>0.186</v>
      </c>
      <c r="R8" s="198">
        <v>0.13</v>
      </c>
      <c r="S8" s="198">
        <v>0.36399999999999999</v>
      </c>
    </row>
    <row r="9" spans="1:27" s="8" customFormat="1" x14ac:dyDescent="0.35">
      <c r="A9" s="7" t="s">
        <v>179</v>
      </c>
      <c r="B9" s="8" t="s">
        <v>74</v>
      </c>
      <c r="C9" s="8" t="e">
        <v>#N/A</v>
      </c>
      <c r="D9" s="8" t="e">
        <v>#N/A</v>
      </c>
      <c r="E9" s="198">
        <v>0</v>
      </c>
      <c r="F9" s="198">
        <v>0</v>
      </c>
      <c r="G9" s="198">
        <v>0</v>
      </c>
      <c r="H9" s="198">
        <v>0</v>
      </c>
      <c r="I9" s="198">
        <v>7.0000000000000007E-2</v>
      </c>
      <c r="J9" s="198">
        <v>0.123</v>
      </c>
      <c r="K9" s="199">
        <v>5.7000000000000002E-2</v>
      </c>
      <c r="L9" s="199">
        <v>0.122</v>
      </c>
      <c r="M9" s="198">
        <v>0.182</v>
      </c>
      <c r="N9" s="198">
        <v>0.159</v>
      </c>
      <c r="O9" s="198">
        <v>0.161</v>
      </c>
      <c r="P9" s="198">
        <v>0.16300000000000001</v>
      </c>
      <c r="Q9" s="198">
        <v>0.11899999999999999</v>
      </c>
      <c r="R9" s="198">
        <v>0.27800000000000002</v>
      </c>
      <c r="S9" s="198">
        <v>6.0999999999999999E-2</v>
      </c>
    </row>
    <row r="10" spans="1:27" s="8" customFormat="1" x14ac:dyDescent="0.35">
      <c r="A10" s="7" t="s">
        <v>180</v>
      </c>
      <c r="B10" s="8" t="s">
        <v>75</v>
      </c>
      <c r="C10" s="8" t="e">
        <v>#N/A</v>
      </c>
      <c r="D10" s="8" t="e">
        <v>#N/A</v>
      </c>
      <c r="E10" s="198">
        <v>0</v>
      </c>
      <c r="F10" s="198">
        <v>0</v>
      </c>
      <c r="G10" s="198">
        <v>0</v>
      </c>
      <c r="H10" s="198">
        <v>2.1999999999999999E-2</v>
      </c>
      <c r="I10" s="198">
        <v>0.05</v>
      </c>
      <c r="J10" s="198">
        <v>0</v>
      </c>
      <c r="K10" s="199">
        <v>9.4E-2</v>
      </c>
      <c r="L10" s="199">
        <v>0.108</v>
      </c>
      <c r="M10" s="198">
        <v>0.127</v>
      </c>
      <c r="N10" s="198">
        <v>0.19</v>
      </c>
      <c r="O10" s="198">
        <v>0.24199999999999999</v>
      </c>
      <c r="P10" s="198">
        <v>0.16300000000000001</v>
      </c>
      <c r="Q10" s="198">
        <v>0.153</v>
      </c>
      <c r="R10" s="198">
        <v>0.185</v>
      </c>
      <c r="S10" s="198">
        <v>0.182</v>
      </c>
    </row>
    <row r="11" spans="1:27" s="8" customFormat="1" x14ac:dyDescent="0.35">
      <c r="A11" s="7" t="s">
        <v>181</v>
      </c>
      <c r="B11" s="8" t="s">
        <v>76</v>
      </c>
      <c r="C11" s="8" t="e">
        <v>#N/A</v>
      </c>
      <c r="D11" s="8" t="e">
        <v>#N/A</v>
      </c>
      <c r="E11" s="8" t="s">
        <v>182</v>
      </c>
      <c r="F11" s="8" t="s">
        <v>183</v>
      </c>
      <c r="G11" s="8" t="s">
        <v>184</v>
      </c>
      <c r="H11" s="8" t="s">
        <v>185</v>
      </c>
      <c r="I11" s="8" t="s">
        <v>186</v>
      </c>
      <c r="J11" s="8" t="s">
        <v>187</v>
      </c>
      <c r="K11" s="194" t="s">
        <v>188</v>
      </c>
      <c r="L11" s="194" t="s">
        <v>189</v>
      </c>
      <c r="M11" s="8" t="s">
        <v>190</v>
      </c>
      <c r="N11" s="8" t="s">
        <v>191</v>
      </c>
      <c r="O11" s="8" t="s">
        <v>192</v>
      </c>
      <c r="P11" s="8" t="s">
        <v>193</v>
      </c>
      <c r="Q11" s="8" t="s">
        <v>194</v>
      </c>
      <c r="R11" s="8" t="s">
        <v>195</v>
      </c>
      <c r="S11" s="8" t="s">
        <v>196</v>
      </c>
    </row>
    <row r="12" spans="1:27" s="8" customFormat="1" x14ac:dyDescent="0.35">
      <c r="A12" s="7" t="s">
        <v>77</v>
      </c>
      <c r="B12" s="8" t="s">
        <v>77</v>
      </c>
      <c r="C12" s="8">
        <v>5808</v>
      </c>
      <c r="D12" s="8">
        <v>6036</v>
      </c>
      <c r="E12" s="8">
        <v>6202</v>
      </c>
      <c r="F12" s="8">
        <v>6278</v>
      </c>
      <c r="G12" s="8">
        <v>6313</v>
      </c>
      <c r="H12" s="8">
        <v>6366</v>
      </c>
      <c r="I12" s="8">
        <v>6416</v>
      </c>
      <c r="J12" s="8">
        <v>6476</v>
      </c>
      <c r="K12" s="194">
        <v>6535</v>
      </c>
      <c r="L12" s="194">
        <v>6615</v>
      </c>
      <c r="M12" s="8">
        <v>6663</v>
      </c>
      <c r="N12" s="8">
        <v>6729</v>
      </c>
      <c r="O12" s="8">
        <v>6788</v>
      </c>
      <c r="P12" s="8">
        <v>6866</v>
      </c>
      <c r="Q12" s="8">
        <v>6935</v>
      </c>
      <c r="R12" s="8">
        <v>6991</v>
      </c>
      <c r="S12" s="8">
        <v>6958</v>
      </c>
    </row>
    <row r="13" spans="1:27" s="8" customFormat="1" x14ac:dyDescent="0.35">
      <c r="A13" s="7" t="s">
        <v>197</v>
      </c>
      <c r="B13" s="8" t="s">
        <v>78</v>
      </c>
      <c r="C13" s="8" t="e">
        <v>#N/A</v>
      </c>
      <c r="D13" s="8" t="e">
        <v>#N/A</v>
      </c>
      <c r="E13" s="8">
        <v>355</v>
      </c>
      <c r="F13" s="8">
        <v>381</v>
      </c>
      <c r="G13" s="8">
        <v>391</v>
      </c>
      <c r="H13" s="8">
        <v>402</v>
      </c>
      <c r="I13" s="8">
        <v>413</v>
      </c>
      <c r="J13" s="8">
        <v>430</v>
      </c>
      <c r="K13" s="194">
        <v>450</v>
      </c>
      <c r="L13" s="194">
        <v>475</v>
      </c>
      <c r="M13" s="8">
        <v>504</v>
      </c>
      <c r="N13" s="8">
        <v>527</v>
      </c>
      <c r="O13" s="8">
        <v>549</v>
      </c>
      <c r="P13" s="8">
        <v>363</v>
      </c>
      <c r="Q13" s="8">
        <v>381</v>
      </c>
      <c r="R13" s="8">
        <v>400</v>
      </c>
      <c r="S13" s="8">
        <v>413</v>
      </c>
    </row>
    <row r="14" spans="1:27" s="8" customFormat="1" x14ac:dyDescent="0.35">
      <c r="A14" s="7" t="s">
        <v>198</v>
      </c>
      <c r="B14" s="8" t="s">
        <v>79</v>
      </c>
      <c r="C14" s="8" t="e">
        <v>#N/A</v>
      </c>
      <c r="D14" s="8" t="e">
        <v>#N/A</v>
      </c>
      <c r="E14" s="8">
        <v>2059</v>
      </c>
      <c r="F14" s="8">
        <v>2088</v>
      </c>
      <c r="G14" s="8">
        <v>2108</v>
      </c>
      <c r="H14" s="8">
        <v>2138</v>
      </c>
      <c r="I14" s="8">
        <v>2159</v>
      </c>
      <c r="J14" s="8">
        <v>2191</v>
      </c>
      <c r="K14" s="194">
        <v>2216</v>
      </c>
      <c r="L14" s="194">
        <v>2251</v>
      </c>
      <c r="M14" s="8">
        <v>2267</v>
      </c>
      <c r="N14" s="8">
        <v>2300</v>
      </c>
      <c r="O14" s="8">
        <v>2330</v>
      </c>
      <c r="P14" s="8">
        <v>2111</v>
      </c>
      <c r="Q14" s="8">
        <v>2148</v>
      </c>
      <c r="R14" s="8">
        <v>2174</v>
      </c>
      <c r="S14" s="8">
        <v>2189</v>
      </c>
    </row>
    <row r="15" spans="1:27" s="8" customFormat="1" x14ac:dyDescent="0.35">
      <c r="A15" s="7" t="s">
        <v>199</v>
      </c>
      <c r="B15" s="8" t="s">
        <v>80</v>
      </c>
      <c r="C15" s="8" t="e">
        <v>#N/A</v>
      </c>
      <c r="D15" s="8" t="e">
        <v>#N/A</v>
      </c>
      <c r="E15" s="8">
        <v>2136</v>
      </c>
      <c r="F15" s="8">
        <v>2156</v>
      </c>
      <c r="G15" s="8">
        <v>2161</v>
      </c>
      <c r="H15" s="8">
        <v>2169</v>
      </c>
      <c r="I15" s="8">
        <v>2186</v>
      </c>
      <c r="J15" s="8">
        <v>2199</v>
      </c>
      <c r="K15" s="194">
        <v>2210</v>
      </c>
      <c r="L15" s="194">
        <v>2229</v>
      </c>
      <c r="M15" s="8">
        <v>235</v>
      </c>
      <c r="N15" s="8">
        <v>2246</v>
      </c>
      <c r="O15" s="8">
        <v>2260</v>
      </c>
      <c r="P15" s="8">
        <v>2325</v>
      </c>
      <c r="Q15" s="8">
        <v>2340</v>
      </c>
      <c r="R15" s="8">
        <v>2350</v>
      </c>
      <c r="S15" s="8">
        <v>2357</v>
      </c>
    </row>
    <row r="16" spans="1:27" s="8" customFormat="1" x14ac:dyDescent="0.35">
      <c r="A16" s="7" t="s">
        <v>200</v>
      </c>
      <c r="B16" s="8" t="s">
        <v>81</v>
      </c>
      <c r="C16" s="8" t="e">
        <v>#N/A</v>
      </c>
      <c r="D16" s="8" t="e">
        <v>#N/A</v>
      </c>
      <c r="E16" s="8">
        <v>1652</v>
      </c>
      <c r="F16" s="8">
        <v>1653</v>
      </c>
      <c r="G16" s="8">
        <v>1653</v>
      </c>
      <c r="H16" s="8">
        <v>1657</v>
      </c>
      <c r="I16" s="8">
        <v>1658</v>
      </c>
      <c r="J16" s="8">
        <v>1656</v>
      </c>
      <c r="K16" s="194">
        <v>1659</v>
      </c>
      <c r="L16" s="194">
        <v>1660</v>
      </c>
      <c r="M16" s="8">
        <v>1657</v>
      </c>
      <c r="N16" s="8">
        <v>1656</v>
      </c>
      <c r="O16" s="8">
        <v>1649</v>
      </c>
      <c r="P16" s="8">
        <v>2067</v>
      </c>
      <c r="Q16" s="8">
        <v>2066</v>
      </c>
      <c r="R16" s="8">
        <v>2067</v>
      </c>
      <c r="S16" s="8">
        <v>1999</v>
      </c>
    </row>
    <row r="17" spans="1:24" s="8" customFormat="1" x14ac:dyDescent="0.35">
      <c r="A17" s="7" t="s">
        <v>82</v>
      </c>
      <c r="B17" s="8" t="s">
        <v>82</v>
      </c>
      <c r="C17" s="198">
        <v>0.74</v>
      </c>
      <c r="D17" s="198">
        <v>0.78</v>
      </c>
      <c r="E17" s="198">
        <v>0.77</v>
      </c>
      <c r="F17" s="198">
        <v>0.6</v>
      </c>
      <c r="G17" s="198">
        <v>0.61</v>
      </c>
      <c r="H17" s="198">
        <v>0.28000000000000003</v>
      </c>
      <c r="I17" s="198">
        <v>0.55000000000000004</v>
      </c>
      <c r="J17" s="198">
        <v>0.62</v>
      </c>
      <c r="K17" s="199">
        <v>0.47</v>
      </c>
      <c r="L17" s="199">
        <v>0.56999999999999995</v>
      </c>
      <c r="M17" s="198">
        <v>0.49</v>
      </c>
      <c r="N17" s="198">
        <v>0.56999999999999995</v>
      </c>
      <c r="O17" s="198">
        <v>0.28999999999999998</v>
      </c>
      <c r="P17" s="198">
        <v>0.36</v>
      </c>
      <c r="Q17" s="198">
        <v>0.44</v>
      </c>
      <c r="R17" s="198">
        <v>0.35</v>
      </c>
      <c r="S17" s="198">
        <v>0.48</v>
      </c>
      <c r="T17" s="198"/>
      <c r="U17" s="198"/>
      <c r="V17" s="198"/>
      <c r="W17" s="198"/>
      <c r="X17" s="198"/>
    </row>
    <row r="18" spans="1:24" s="8" customFormat="1" x14ac:dyDescent="0.35">
      <c r="A18" s="7" t="s">
        <v>201</v>
      </c>
      <c r="B18" s="8" t="s">
        <v>83</v>
      </c>
      <c r="C18" s="8" t="e">
        <v>#N/A</v>
      </c>
      <c r="D18" s="198">
        <v>0.73</v>
      </c>
      <c r="E18" s="198">
        <v>1</v>
      </c>
      <c r="F18" s="198">
        <v>0.97</v>
      </c>
      <c r="G18" s="198">
        <v>0.64</v>
      </c>
      <c r="H18" s="198">
        <v>0.34</v>
      </c>
      <c r="I18" s="198">
        <v>0.54</v>
      </c>
      <c r="J18" s="198">
        <v>0.61</v>
      </c>
      <c r="K18" s="199">
        <v>0.65</v>
      </c>
      <c r="L18" s="199">
        <v>0.56000000000000005</v>
      </c>
      <c r="M18" s="198">
        <v>0.51</v>
      </c>
      <c r="N18" s="198">
        <v>0.45</v>
      </c>
      <c r="O18" s="198">
        <v>0.28000000000000003</v>
      </c>
      <c r="P18" s="198">
        <v>0.48</v>
      </c>
      <c r="Q18" s="198">
        <v>0.72</v>
      </c>
      <c r="R18" s="198">
        <v>0.79</v>
      </c>
      <c r="S18" s="198">
        <v>0.61</v>
      </c>
      <c r="T18" s="198"/>
      <c r="U18" s="198"/>
      <c r="V18" s="198"/>
      <c r="W18" s="198"/>
      <c r="X18" s="198"/>
    </row>
    <row r="22" spans="1:24" x14ac:dyDescent="0.35">
      <c r="B22" t="s">
        <v>202</v>
      </c>
    </row>
    <row r="23" spans="1:24" x14ac:dyDescent="0.35">
      <c r="K23"/>
    </row>
    <row r="24" spans="1:24" x14ac:dyDescent="0.35">
      <c r="D24" s="193" t="s">
        <v>203</v>
      </c>
      <c r="E24" s="193" t="s">
        <v>204</v>
      </c>
      <c r="F24" s="193" t="s">
        <v>205</v>
      </c>
      <c r="G24" s="193" t="s">
        <v>206</v>
      </c>
      <c r="H24" s="193" t="s">
        <v>207</v>
      </c>
      <c r="I24" s="193" t="s">
        <v>208</v>
      </c>
      <c r="J24" s="193" t="s">
        <v>209</v>
      </c>
      <c r="K24" s="193" t="s">
        <v>210</v>
      </c>
      <c r="L24" s="193" t="s">
        <v>211</v>
      </c>
    </row>
    <row r="25" spans="1:24" x14ac:dyDescent="0.35">
      <c r="B25" t="s">
        <v>173</v>
      </c>
      <c r="C25" t="s">
        <v>67</v>
      </c>
      <c r="D25">
        <v>138</v>
      </c>
      <c r="E25">
        <v>178</v>
      </c>
      <c r="F25">
        <v>203</v>
      </c>
      <c r="G25">
        <v>171</v>
      </c>
      <c r="H25">
        <v>148</v>
      </c>
      <c r="I25">
        <v>182</v>
      </c>
      <c r="J25">
        <v>212</v>
      </c>
      <c r="K25">
        <v>147</v>
      </c>
    </row>
    <row r="26" spans="1:24" x14ac:dyDescent="0.35">
      <c r="B26" t="s">
        <v>174</v>
      </c>
      <c r="C26" t="s">
        <v>68</v>
      </c>
      <c r="D26">
        <v>132</v>
      </c>
      <c r="E26">
        <v>169</v>
      </c>
      <c r="F26">
        <v>182</v>
      </c>
      <c r="G26">
        <v>120</v>
      </c>
      <c r="H26">
        <v>47</v>
      </c>
      <c r="I26">
        <v>50</v>
      </c>
      <c r="J26">
        <v>32</v>
      </c>
      <c r="K26">
        <v>14</v>
      </c>
    </row>
    <row r="27" spans="1:24" x14ac:dyDescent="0.35">
      <c r="B27" s="5" t="s">
        <v>69</v>
      </c>
      <c r="C27" s="5" t="s">
        <v>69</v>
      </c>
      <c r="D27" s="9">
        <f>D26/D25</f>
        <v>0.95652173913043481</v>
      </c>
      <c r="E27" s="9">
        <f t="shared" ref="E27:L27" si="0">E26/E25</f>
        <v>0.949438202247191</v>
      </c>
      <c r="F27" s="9">
        <f t="shared" si="0"/>
        <v>0.89655172413793105</v>
      </c>
      <c r="G27" s="9">
        <f t="shared" si="0"/>
        <v>0.70175438596491224</v>
      </c>
      <c r="H27" s="9">
        <f t="shared" si="0"/>
        <v>0.31756756756756754</v>
      </c>
      <c r="I27" s="9">
        <f t="shared" si="0"/>
        <v>0.27472527472527475</v>
      </c>
      <c r="J27" s="9">
        <f t="shared" si="0"/>
        <v>0.15094339622641509</v>
      </c>
      <c r="K27" s="9">
        <f t="shared" si="0"/>
        <v>9.5238095238095233E-2</v>
      </c>
      <c r="L27" s="9" t="e">
        <f t="shared" si="0"/>
        <v>#DIV/0!</v>
      </c>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A370A-A51F-4745-B0F1-E405E21AA301}">
  <sheetPr filterMode="1"/>
  <dimension ref="A1:H139"/>
  <sheetViews>
    <sheetView workbookViewId="0">
      <selection activeCell="C5" sqref="C5"/>
    </sheetView>
  </sheetViews>
  <sheetFormatPr defaultRowHeight="14.5" x14ac:dyDescent="0.35"/>
  <cols>
    <col min="1" max="1" width="35.453125" bestFit="1" customWidth="1"/>
    <col min="2" max="2" width="45" bestFit="1" customWidth="1"/>
    <col min="3" max="3" width="80.26953125" bestFit="1" customWidth="1"/>
    <col min="4" max="7" width="7.26953125" bestFit="1" customWidth="1"/>
    <col min="8" max="8" width="29.81640625" bestFit="1" customWidth="1"/>
  </cols>
  <sheetData>
    <row r="1" spans="1:8" x14ac:dyDescent="0.35">
      <c r="A1" t="s">
        <v>14</v>
      </c>
      <c r="D1" t="s">
        <v>212</v>
      </c>
      <c r="E1" t="s">
        <v>212</v>
      </c>
      <c r="F1" t="s">
        <v>212</v>
      </c>
      <c r="G1" t="s">
        <v>212</v>
      </c>
      <c r="H1" t="s">
        <v>213</v>
      </c>
    </row>
    <row r="2" spans="1:8" hidden="1" x14ac:dyDescent="0.35">
      <c r="A2" t="s">
        <v>214</v>
      </c>
      <c r="B2" t="s">
        <v>215</v>
      </c>
      <c r="D2">
        <v>2016</v>
      </c>
      <c r="E2">
        <v>2017</v>
      </c>
      <c r="F2">
        <v>2018</v>
      </c>
      <c r="G2">
        <v>2019</v>
      </c>
      <c r="H2">
        <v>2022</v>
      </c>
    </row>
    <row r="3" spans="1:8" x14ac:dyDescent="0.35">
      <c r="A3" t="s">
        <v>216</v>
      </c>
      <c r="B3" t="s">
        <v>217</v>
      </c>
      <c r="C3" s="231" t="s">
        <v>218</v>
      </c>
      <c r="D3">
        <v>75</v>
      </c>
      <c r="E3">
        <v>76</v>
      </c>
      <c r="F3">
        <v>76</v>
      </c>
      <c r="G3">
        <v>76</v>
      </c>
      <c r="H3">
        <v>67</v>
      </c>
    </row>
    <row r="4" spans="1:8" x14ac:dyDescent="0.35">
      <c r="A4" t="s">
        <v>216</v>
      </c>
      <c r="B4" t="s">
        <v>219</v>
      </c>
      <c r="C4" t="s">
        <v>220</v>
      </c>
      <c r="D4">
        <v>9</v>
      </c>
      <c r="E4">
        <v>6</v>
      </c>
      <c r="F4">
        <v>2.6</v>
      </c>
      <c r="G4">
        <v>9</v>
      </c>
      <c r="H4">
        <v>1</v>
      </c>
    </row>
    <row r="5" spans="1:8" x14ac:dyDescent="0.35">
      <c r="A5" t="s">
        <v>216</v>
      </c>
      <c r="B5" t="s">
        <v>221</v>
      </c>
      <c r="C5" s="231" t="s">
        <v>222</v>
      </c>
      <c r="D5">
        <v>75</v>
      </c>
      <c r="E5">
        <v>76</v>
      </c>
      <c r="F5">
        <v>77</v>
      </c>
      <c r="G5">
        <v>77</v>
      </c>
      <c r="H5">
        <v>71</v>
      </c>
    </row>
    <row r="6" spans="1:8" x14ac:dyDescent="0.35">
      <c r="A6" t="s">
        <v>216</v>
      </c>
      <c r="B6" t="s">
        <v>223</v>
      </c>
      <c r="C6" t="s">
        <v>224</v>
      </c>
      <c r="D6">
        <v>4</v>
      </c>
      <c r="E6">
        <v>4</v>
      </c>
      <c r="F6">
        <v>5</v>
      </c>
      <c r="G6">
        <v>5</v>
      </c>
      <c r="H6">
        <v>4</v>
      </c>
    </row>
    <row r="7" spans="1:8" x14ac:dyDescent="0.35">
      <c r="A7" s="46" t="s">
        <v>216</v>
      </c>
      <c r="B7" s="46" t="s">
        <v>225</v>
      </c>
      <c r="C7" s="46" t="s">
        <v>226</v>
      </c>
      <c r="D7" s="46">
        <f>D3-D4</f>
        <v>66</v>
      </c>
      <c r="E7" s="46">
        <f t="shared" ref="E7:H7" si="0">E3-E4</f>
        <v>70</v>
      </c>
      <c r="F7" s="46">
        <f t="shared" si="0"/>
        <v>73.400000000000006</v>
      </c>
      <c r="G7" s="46">
        <f t="shared" si="0"/>
        <v>67</v>
      </c>
      <c r="H7" s="46">
        <f t="shared" si="0"/>
        <v>66</v>
      </c>
    </row>
    <row r="8" spans="1:8" x14ac:dyDescent="0.35">
      <c r="A8" s="46" t="s">
        <v>216</v>
      </c>
      <c r="B8" s="46" t="s">
        <v>227</v>
      </c>
      <c r="C8" s="46" t="s">
        <v>228</v>
      </c>
      <c r="D8" s="46">
        <f>D5-D6</f>
        <v>71</v>
      </c>
      <c r="E8" s="46">
        <f t="shared" ref="E8:H8" si="1">E5-E6</f>
        <v>72</v>
      </c>
      <c r="F8" s="46">
        <f t="shared" si="1"/>
        <v>72</v>
      </c>
      <c r="G8" s="46">
        <f t="shared" si="1"/>
        <v>72</v>
      </c>
      <c r="H8" s="46">
        <f t="shared" si="1"/>
        <v>67</v>
      </c>
    </row>
    <row r="9" spans="1:8" x14ac:dyDescent="0.35">
      <c r="A9" s="46" t="s">
        <v>216</v>
      </c>
      <c r="B9" s="46" t="s">
        <v>229</v>
      </c>
      <c r="C9" s="46" t="s">
        <v>230</v>
      </c>
      <c r="D9" s="46">
        <f>D7-D8</f>
        <v>-5</v>
      </c>
      <c r="E9" s="46">
        <f t="shared" ref="E9:H9" si="2">E7-E8</f>
        <v>-2</v>
      </c>
      <c r="F9" s="46">
        <f t="shared" si="2"/>
        <v>1.4000000000000057</v>
      </c>
      <c r="G9" s="46">
        <f t="shared" si="2"/>
        <v>-5</v>
      </c>
      <c r="H9" s="46">
        <f t="shared" si="2"/>
        <v>-1</v>
      </c>
    </row>
    <row r="10" spans="1:8" x14ac:dyDescent="0.35">
      <c r="A10" t="s">
        <v>216</v>
      </c>
      <c r="B10" t="s">
        <v>231</v>
      </c>
      <c r="C10" s="193" t="s">
        <v>232</v>
      </c>
      <c r="D10">
        <v>27</v>
      </c>
      <c r="E10">
        <v>23</v>
      </c>
      <c r="F10">
        <v>25</v>
      </c>
      <c r="G10">
        <v>24</v>
      </c>
      <c r="H10">
        <v>22</v>
      </c>
    </row>
    <row r="11" spans="1:8" x14ac:dyDescent="0.35">
      <c r="A11" t="s">
        <v>216</v>
      </c>
      <c r="B11" t="s">
        <v>233</v>
      </c>
      <c r="C11" t="s">
        <v>234</v>
      </c>
      <c r="D11">
        <v>26</v>
      </c>
      <c r="E11">
        <v>27</v>
      </c>
      <c r="F11">
        <v>28</v>
      </c>
      <c r="G11">
        <v>29</v>
      </c>
      <c r="H11">
        <v>23</v>
      </c>
    </row>
    <row r="12" spans="1:8" x14ac:dyDescent="0.35">
      <c r="A12" s="46" t="s">
        <v>216</v>
      </c>
      <c r="B12" s="46" t="s">
        <v>235</v>
      </c>
      <c r="C12" s="46" t="s">
        <v>236</v>
      </c>
      <c r="D12" s="46">
        <f>D3-D10</f>
        <v>48</v>
      </c>
      <c r="E12" s="46">
        <f t="shared" ref="E12:H12" si="3">E3-E10</f>
        <v>53</v>
      </c>
      <c r="F12" s="46">
        <f t="shared" si="3"/>
        <v>51</v>
      </c>
      <c r="G12" s="46">
        <f t="shared" si="3"/>
        <v>52</v>
      </c>
      <c r="H12" s="46">
        <f t="shared" si="3"/>
        <v>45</v>
      </c>
    </row>
    <row r="13" spans="1:8" x14ac:dyDescent="0.35">
      <c r="A13" s="46" t="s">
        <v>216</v>
      </c>
      <c r="B13" s="46" t="s">
        <v>237</v>
      </c>
      <c r="C13" s="46" t="s">
        <v>238</v>
      </c>
      <c r="D13" s="46">
        <f>D5-D11</f>
        <v>49</v>
      </c>
      <c r="E13" s="46">
        <f t="shared" ref="E13:H13" si="4">E5-E11</f>
        <v>49</v>
      </c>
      <c r="F13" s="46">
        <f t="shared" si="4"/>
        <v>49</v>
      </c>
      <c r="G13" s="46">
        <f t="shared" si="4"/>
        <v>48</v>
      </c>
      <c r="H13" s="46">
        <f t="shared" si="4"/>
        <v>48</v>
      </c>
    </row>
    <row r="14" spans="1:8" x14ac:dyDescent="0.35">
      <c r="A14" s="46" t="s">
        <v>216</v>
      </c>
      <c r="B14" s="46" t="s">
        <v>239</v>
      </c>
      <c r="C14" s="46" t="s">
        <v>240</v>
      </c>
      <c r="D14" s="46">
        <f>D12-D13</f>
        <v>-1</v>
      </c>
      <c r="E14" s="46">
        <f t="shared" ref="E14:H14" si="5">E12-E13</f>
        <v>4</v>
      </c>
      <c r="F14" s="46">
        <f t="shared" si="5"/>
        <v>2</v>
      </c>
      <c r="G14" s="46">
        <f t="shared" si="5"/>
        <v>4</v>
      </c>
      <c r="H14" s="46">
        <f t="shared" si="5"/>
        <v>-3</v>
      </c>
    </row>
    <row r="15" spans="1:8" x14ac:dyDescent="0.35">
      <c r="A15" t="s">
        <v>216</v>
      </c>
      <c r="B15" t="s">
        <v>241</v>
      </c>
      <c r="C15" t="s">
        <v>242</v>
      </c>
      <c r="D15">
        <v>25</v>
      </c>
      <c r="E15">
        <v>22</v>
      </c>
      <c r="F15">
        <v>22</v>
      </c>
      <c r="G15">
        <v>22</v>
      </c>
      <c r="H15">
        <v>22</v>
      </c>
    </row>
    <row r="16" spans="1:8" x14ac:dyDescent="0.35">
      <c r="A16" t="s">
        <v>216</v>
      </c>
      <c r="B16" t="s">
        <v>243</v>
      </c>
      <c r="C16" t="s">
        <v>244</v>
      </c>
      <c r="D16">
        <v>23</v>
      </c>
      <c r="E16">
        <v>23</v>
      </c>
      <c r="F16">
        <v>24</v>
      </c>
      <c r="G16">
        <v>24</v>
      </c>
      <c r="H16">
        <v>23</v>
      </c>
    </row>
    <row r="17" spans="1:8" x14ac:dyDescent="0.35">
      <c r="A17" s="46" t="s">
        <v>216</v>
      </c>
      <c r="B17" s="46" t="s">
        <v>245</v>
      </c>
      <c r="C17" s="46" t="s">
        <v>246</v>
      </c>
      <c r="D17" s="46">
        <f>D3-D15</f>
        <v>50</v>
      </c>
      <c r="E17" s="46">
        <f t="shared" ref="E17:H17" si="6">E3-E15</f>
        <v>54</v>
      </c>
      <c r="F17" s="46">
        <f t="shared" si="6"/>
        <v>54</v>
      </c>
      <c r="G17" s="46">
        <f t="shared" si="6"/>
        <v>54</v>
      </c>
      <c r="H17" s="46">
        <f t="shared" si="6"/>
        <v>45</v>
      </c>
    </row>
    <row r="18" spans="1:8" x14ac:dyDescent="0.35">
      <c r="A18" s="46" t="s">
        <v>216</v>
      </c>
      <c r="B18" s="46" t="s">
        <v>247</v>
      </c>
      <c r="C18" s="46" t="s">
        <v>248</v>
      </c>
      <c r="D18" s="46">
        <f>D5-D16</f>
        <v>52</v>
      </c>
      <c r="E18" s="46">
        <f t="shared" ref="E18:H18" si="7">E5-E16</f>
        <v>53</v>
      </c>
      <c r="F18" s="46">
        <f t="shared" si="7"/>
        <v>53</v>
      </c>
      <c r="G18" s="46">
        <f t="shared" si="7"/>
        <v>53</v>
      </c>
      <c r="H18" s="46">
        <f t="shared" si="7"/>
        <v>48</v>
      </c>
    </row>
    <row r="19" spans="1:8" x14ac:dyDescent="0.35">
      <c r="A19" s="46" t="s">
        <v>216</v>
      </c>
      <c r="B19" s="46" t="s">
        <v>249</v>
      </c>
      <c r="C19" s="46" t="s">
        <v>250</v>
      </c>
      <c r="D19" s="46">
        <f>D17-D18</f>
        <v>-2</v>
      </c>
      <c r="E19" s="46">
        <f t="shared" ref="E19:H19" si="8">E17-E18</f>
        <v>1</v>
      </c>
      <c r="F19" s="46">
        <f t="shared" si="8"/>
        <v>1</v>
      </c>
      <c r="G19" s="46">
        <f t="shared" si="8"/>
        <v>1</v>
      </c>
      <c r="H19" s="46">
        <f t="shared" si="8"/>
        <v>-3</v>
      </c>
    </row>
    <row r="20" spans="1:8" hidden="1" x14ac:dyDescent="0.35">
      <c r="A20" t="s">
        <v>251</v>
      </c>
      <c r="B20" t="s">
        <v>217</v>
      </c>
      <c r="C20" t="s">
        <v>252</v>
      </c>
      <c r="D20">
        <v>56</v>
      </c>
      <c r="E20">
        <v>65</v>
      </c>
      <c r="F20">
        <v>68</v>
      </c>
      <c r="G20">
        <v>70</v>
      </c>
      <c r="H20">
        <v>64</v>
      </c>
    </row>
    <row r="21" spans="1:8" hidden="1" x14ac:dyDescent="0.35">
      <c r="A21" t="s">
        <v>251</v>
      </c>
      <c r="B21" t="s">
        <v>219</v>
      </c>
      <c r="C21" t="s">
        <v>253</v>
      </c>
      <c r="D21">
        <v>9</v>
      </c>
      <c r="E21">
        <v>6</v>
      </c>
      <c r="F21">
        <v>2</v>
      </c>
      <c r="G21">
        <v>7</v>
      </c>
      <c r="H21">
        <v>7</v>
      </c>
    </row>
    <row r="22" spans="1:8" hidden="1" x14ac:dyDescent="0.35">
      <c r="A22" t="s">
        <v>251</v>
      </c>
      <c r="B22" t="s">
        <v>221</v>
      </c>
      <c r="C22" t="s">
        <v>254</v>
      </c>
      <c r="D22">
        <v>62</v>
      </c>
      <c r="E22">
        <v>71</v>
      </c>
      <c r="F22">
        <v>74</v>
      </c>
      <c r="G22">
        <v>75</v>
      </c>
      <c r="H22">
        <v>69</v>
      </c>
    </row>
    <row r="23" spans="1:8" hidden="1" x14ac:dyDescent="0.35">
      <c r="A23" t="s">
        <v>251</v>
      </c>
      <c r="B23" t="s">
        <v>223</v>
      </c>
      <c r="C23" t="s">
        <v>255</v>
      </c>
      <c r="D23">
        <v>7</v>
      </c>
      <c r="E23">
        <v>8</v>
      </c>
      <c r="F23">
        <v>9</v>
      </c>
      <c r="G23">
        <v>9</v>
      </c>
      <c r="H23">
        <v>7</v>
      </c>
    </row>
    <row r="24" spans="1:8" hidden="1" x14ac:dyDescent="0.35">
      <c r="A24" s="46" t="s">
        <v>251</v>
      </c>
      <c r="B24" s="46" t="s">
        <v>225</v>
      </c>
      <c r="C24" s="46" t="s">
        <v>256</v>
      </c>
      <c r="D24" s="46">
        <f>D20-D21</f>
        <v>47</v>
      </c>
      <c r="E24" s="46">
        <f t="shared" ref="E24:H24" si="9">E20-E21</f>
        <v>59</v>
      </c>
      <c r="F24" s="46">
        <f t="shared" si="9"/>
        <v>66</v>
      </c>
      <c r="G24" s="46">
        <f t="shared" si="9"/>
        <v>63</v>
      </c>
      <c r="H24" s="46">
        <f t="shared" si="9"/>
        <v>57</v>
      </c>
    </row>
    <row r="25" spans="1:8" hidden="1" x14ac:dyDescent="0.35">
      <c r="A25" s="46" t="s">
        <v>251</v>
      </c>
      <c r="B25" s="46" t="s">
        <v>227</v>
      </c>
      <c r="C25" s="46" t="s">
        <v>257</v>
      </c>
      <c r="D25" s="46">
        <f>D22-D23</f>
        <v>55</v>
      </c>
      <c r="E25" s="46">
        <f t="shared" ref="E25:H25" si="10">E22-E23</f>
        <v>63</v>
      </c>
      <c r="F25" s="46">
        <f t="shared" si="10"/>
        <v>65</v>
      </c>
      <c r="G25" s="46">
        <f t="shared" si="10"/>
        <v>66</v>
      </c>
      <c r="H25" s="46">
        <f t="shared" si="10"/>
        <v>62</v>
      </c>
    </row>
    <row r="26" spans="1:8" hidden="1" x14ac:dyDescent="0.35">
      <c r="A26" s="46" t="s">
        <v>251</v>
      </c>
      <c r="B26" s="46" t="s">
        <v>229</v>
      </c>
      <c r="C26" s="46" t="s">
        <v>258</v>
      </c>
      <c r="D26" s="46">
        <f>D24-D25</f>
        <v>-8</v>
      </c>
      <c r="E26" s="46">
        <f t="shared" ref="E26:H26" si="11">E24-E25</f>
        <v>-4</v>
      </c>
      <c r="F26" s="46">
        <f t="shared" si="11"/>
        <v>1</v>
      </c>
      <c r="G26" s="46">
        <f t="shared" si="11"/>
        <v>-3</v>
      </c>
      <c r="H26" s="46">
        <f t="shared" si="11"/>
        <v>-5</v>
      </c>
    </row>
    <row r="27" spans="1:8" hidden="1" x14ac:dyDescent="0.35">
      <c r="A27" t="s">
        <v>251</v>
      </c>
      <c r="B27" t="s">
        <v>231</v>
      </c>
      <c r="C27" t="s">
        <v>259</v>
      </c>
      <c r="D27">
        <v>11</v>
      </c>
      <c r="E27">
        <v>17</v>
      </c>
      <c r="F27">
        <v>19</v>
      </c>
      <c r="G27">
        <v>21</v>
      </c>
      <c r="H27">
        <v>16</v>
      </c>
    </row>
    <row r="28" spans="1:8" hidden="1" x14ac:dyDescent="0.35">
      <c r="A28" t="s">
        <v>251</v>
      </c>
      <c r="B28" t="s">
        <v>233</v>
      </c>
      <c r="C28" t="s">
        <v>260</v>
      </c>
      <c r="D28">
        <v>16</v>
      </c>
      <c r="E28">
        <v>21</v>
      </c>
      <c r="F28">
        <v>24</v>
      </c>
      <c r="G28">
        <v>25</v>
      </c>
      <c r="H28">
        <v>21</v>
      </c>
    </row>
    <row r="29" spans="1:8" hidden="1" x14ac:dyDescent="0.35">
      <c r="A29" s="46" t="s">
        <v>251</v>
      </c>
      <c r="B29" s="46" t="s">
        <v>235</v>
      </c>
      <c r="C29" s="46" t="s">
        <v>261</v>
      </c>
      <c r="D29" s="46">
        <f>D20-D27</f>
        <v>45</v>
      </c>
      <c r="E29" s="46">
        <f t="shared" ref="E29:H29" si="12">E20-E27</f>
        <v>48</v>
      </c>
      <c r="F29" s="46">
        <f t="shared" si="12"/>
        <v>49</v>
      </c>
      <c r="G29" s="46">
        <f t="shared" si="12"/>
        <v>49</v>
      </c>
      <c r="H29" s="46">
        <f t="shared" si="12"/>
        <v>48</v>
      </c>
    </row>
    <row r="30" spans="1:8" hidden="1" x14ac:dyDescent="0.35">
      <c r="A30" s="46" t="s">
        <v>251</v>
      </c>
      <c r="B30" s="46" t="s">
        <v>237</v>
      </c>
      <c r="C30" s="46" t="s">
        <v>262</v>
      </c>
      <c r="D30" s="46">
        <f>D22-D28</f>
        <v>46</v>
      </c>
      <c r="E30" s="46">
        <f t="shared" ref="E30:H30" si="13">E22-E28</f>
        <v>50</v>
      </c>
      <c r="F30" s="46">
        <f t="shared" si="13"/>
        <v>50</v>
      </c>
      <c r="G30" s="46">
        <f t="shared" si="13"/>
        <v>50</v>
      </c>
      <c r="H30" s="46">
        <f t="shared" si="13"/>
        <v>48</v>
      </c>
    </row>
    <row r="31" spans="1:8" hidden="1" x14ac:dyDescent="0.35">
      <c r="A31" s="46" t="s">
        <v>251</v>
      </c>
      <c r="B31" s="46" t="s">
        <v>239</v>
      </c>
      <c r="C31" s="46" t="s">
        <v>263</v>
      </c>
      <c r="D31" s="46">
        <f>D29-D30</f>
        <v>-1</v>
      </c>
      <c r="E31" s="46">
        <f t="shared" ref="E31:H31" si="14">E29-E30</f>
        <v>-2</v>
      </c>
      <c r="F31" s="46">
        <f t="shared" si="14"/>
        <v>-1</v>
      </c>
      <c r="G31" s="46">
        <f t="shared" si="14"/>
        <v>-1</v>
      </c>
      <c r="H31" s="46">
        <f t="shared" si="14"/>
        <v>0</v>
      </c>
    </row>
    <row r="32" spans="1:8" hidden="1" x14ac:dyDescent="0.35">
      <c r="A32" t="s">
        <v>251</v>
      </c>
      <c r="B32" t="s">
        <v>241</v>
      </c>
      <c r="C32" t="s">
        <v>264</v>
      </c>
      <c r="D32">
        <v>11</v>
      </c>
      <c r="E32">
        <v>15</v>
      </c>
      <c r="F32">
        <v>16</v>
      </c>
      <c r="G32">
        <v>18</v>
      </c>
      <c r="H32">
        <v>14</v>
      </c>
    </row>
    <row r="33" spans="1:8" hidden="1" x14ac:dyDescent="0.35">
      <c r="A33" t="s">
        <v>251</v>
      </c>
      <c r="B33" t="s">
        <v>243</v>
      </c>
      <c r="C33" t="s">
        <v>265</v>
      </c>
      <c r="D33">
        <v>14</v>
      </c>
      <c r="E33">
        <v>18</v>
      </c>
      <c r="F33">
        <v>21</v>
      </c>
      <c r="G33">
        <v>18</v>
      </c>
      <c r="H33">
        <v>20</v>
      </c>
    </row>
    <row r="34" spans="1:8" hidden="1" x14ac:dyDescent="0.35">
      <c r="A34" s="46" t="s">
        <v>251</v>
      </c>
      <c r="B34" s="46" t="s">
        <v>245</v>
      </c>
      <c r="C34" s="46" t="s">
        <v>266</v>
      </c>
      <c r="D34" s="46">
        <f>D20-D32</f>
        <v>45</v>
      </c>
      <c r="E34" s="46">
        <f t="shared" ref="E34:H34" si="15">E20-E32</f>
        <v>50</v>
      </c>
      <c r="F34" s="46">
        <f t="shared" si="15"/>
        <v>52</v>
      </c>
      <c r="G34" s="46">
        <f t="shared" si="15"/>
        <v>52</v>
      </c>
      <c r="H34" s="46">
        <f t="shared" si="15"/>
        <v>50</v>
      </c>
    </row>
    <row r="35" spans="1:8" hidden="1" x14ac:dyDescent="0.35">
      <c r="A35" s="46" t="s">
        <v>251</v>
      </c>
      <c r="B35" s="46" t="s">
        <v>247</v>
      </c>
      <c r="C35" s="46" t="s">
        <v>267</v>
      </c>
      <c r="D35" s="46">
        <f>D22-D33</f>
        <v>48</v>
      </c>
      <c r="E35" s="46">
        <f t="shared" ref="E35:H35" si="16">E22-E33</f>
        <v>53</v>
      </c>
      <c r="F35" s="46">
        <f t="shared" si="16"/>
        <v>53</v>
      </c>
      <c r="G35" s="46">
        <f t="shared" si="16"/>
        <v>57</v>
      </c>
      <c r="H35" s="46">
        <f t="shared" si="16"/>
        <v>49</v>
      </c>
    </row>
    <row r="36" spans="1:8" hidden="1" x14ac:dyDescent="0.35">
      <c r="A36" s="46" t="s">
        <v>251</v>
      </c>
      <c r="B36" s="46" t="s">
        <v>249</v>
      </c>
      <c r="C36" s="46" t="s">
        <v>268</v>
      </c>
      <c r="D36" s="46">
        <f>D34-D35</f>
        <v>-3</v>
      </c>
      <c r="E36" s="46">
        <f t="shared" ref="E36:H36" si="17">E34-E35</f>
        <v>-3</v>
      </c>
      <c r="F36" s="46">
        <f t="shared" si="17"/>
        <v>-1</v>
      </c>
      <c r="G36" s="46">
        <f t="shared" si="17"/>
        <v>-5</v>
      </c>
      <c r="H36" s="46">
        <f t="shared" si="17"/>
        <v>1</v>
      </c>
    </row>
    <row r="37" spans="1:8" hidden="1" x14ac:dyDescent="0.35">
      <c r="A37" t="s">
        <v>269</v>
      </c>
      <c r="B37" t="s">
        <v>217</v>
      </c>
      <c r="C37" t="s">
        <v>270</v>
      </c>
      <c r="D37">
        <v>-0.5</v>
      </c>
      <c r="E37">
        <v>-0.2</v>
      </c>
      <c r="F37">
        <v>-0.3</v>
      </c>
      <c r="G37">
        <v>-0.4</v>
      </c>
      <c r="H37">
        <v>0.2</v>
      </c>
    </row>
    <row r="38" spans="1:8" hidden="1" x14ac:dyDescent="0.35">
      <c r="A38" t="s">
        <v>269</v>
      </c>
      <c r="B38" t="s">
        <v>219</v>
      </c>
      <c r="C38" t="s">
        <v>271</v>
      </c>
      <c r="D38">
        <v>-3.5</v>
      </c>
      <c r="E38">
        <v>-4.7</v>
      </c>
      <c r="F38">
        <v>-5.4</v>
      </c>
      <c r="G38">
        <v>-5</v>
      </c>
      <c r="H38">
        <v>-6.5</v>
      </c>
    </row>
    <row r="39" spans="1:8" hidden="1" x14ac:dyDescent="0.35">
      <c r="A39" t="s">
        <v>269</v>
      </c>
      <c r="B39" t="s">
        <v>221</v>
      </c>
      <c r="C39" t="s">
        <v>272</v>
      </c>
      <c r="D39">
        <v>0.3</v>
      </c>
      <c r="E39">
        <v>0.3</v>
      </c>
      <c r="F39">
        <v>0.3</v>
      </c>
      <c r="G39">
        <v>0.4</v>
      </c>
      <c r="H39">
        <v>0.5</v>
      </c>
    </row>
    <row r="40" spans="1:8" hidden="1" x14ac:dyDescent="0.35">
      <c r="A40" t="s">
        <v>269</v>
      </c>
      <c r="B40" t="s">
        <v>223</v>
      </c>
      <c r="C40" t="s">
        <v>273</v>
      </c>
      <c r="D40">
        <v>-3.1</v>
      </c>
      <c r="E40">
        <v>-3.7</v>
      </c>
      <c r="F40">
        <v>-3.8</v>
      </c>
      <c r="G40">
        <v>-3.5</v>
      </c>
      <c r="H40">
        <v>-4.3</v>
      </c>
    </row>
    <row r="41" spans="1:8" hidden="1" x14ac:dyDescent="0.35">
      <c r="A41" s="46" t="s">
        <v>269</v>
      </c>
      <c r="B41" s="46" t="s">
        <v>225</v>
      </c>
      <c r="C41" s="46" t="s">
        <v>274</v>
      </c>
      <c r="D41" s="46">
        <f>D37-D38</f>
        <v>3</v>
      </c>
      <c r="E41" s="46">
        <f t="shared" ref="E41:H41" si="18">E37-E38</f>
        <v>4.5</v>
      </c>
      <c r="F41" s="46">
        <f t="shared" si="18"/>
        <v>5.1000000000000005</v>
      </c>
      <c r="G41" s="46">
        <f t="shared" si="18"/>
        <v>4.5999999999999996</v>
      </c>
      <c r="H41" s="46">
        <f t="shared" si="18"/>
        <v>6.7</v>
      </c>
    </row>
    <row r="42" spans="1:8" hidden="1" x14ac:dyDescent="0.35">
      <c r="A42" s="46" t="s">
        <v>269</v>
      </c>
      <c r="B42" s="46" t="s">
        <v>227</v>
      </c>
      <c r="C42" s="46" t="s">
        <v>275</v>
      </c>
      <c r="D42" s="46">
        <f>D39-D40</f>
        <v>3.4</v>
      </c>
      <c r="E42" s="46">
        <f t="shared" ref="E42:H42" si="19">E39-E40</f>
        <v>4</v>
      </c>
      <c r="F42" s="46">
        <f t="shared" si="19"/>
        <v>4.0999999999999996</v>
      </c>
      <c r="G42" s="46">
        <f t="shared" si="19"/>
        <v>3.9</v>
      </c>
      <c r="H42" s="46">
        <f t="shared" si="19"/>
        <v>4.8</v>
      </c>
    </row>
    <row r="43" spans="1:8" hidden="1" x14ac:dyDescent="0.35">
      <c r="A43" s="46" t="s">
        <v>269</v>
      </c>
      <c r="B43" s="46" t="s">
        <v>229</v>
      </c>
      <c r="C43" s="46" t="s">
        <v>276</v>
      </c>
      <c r="D43" s="46">
        <f>D41-D42</f>
        <v>-0.39999999999999991</v>
      </c>
      <c r="E43" s="46">
        <f t="shared" ref="E43:H43" si="20">E41-E42</f>
        <v>0.5</v>
      </c>
      <c r="F43" s="46">
        <f t="shared" si="20"/>
        <v>1.0000000000000009</v>
      </c>
      <c r="G43" s="46">
        <f t="shared" si="20"/>
        <v>0.69999999999999973</v>
      </c>
      <c r="H43" s="46">
        <f t="shared" si="20"/>
        <v>1.9000000000000004</v>
      </c>
    </row>
    <row r="44" spans="1:8" hidden="1" x14ac:dyDescent="0.35">
      <c r="A44" t="s">
        <v>269</v>
      </c>
      <c r="B44" t="s">
        <v>231</v>
      </c>
      <c r="C44" t="s">
        <v>277</v>
      </c>
      <c r="D44">
        <v>-2.7</v>
      </c>
      <c r="E44">
        <v>-1.8</v>
      </c>
      <c r="F44">
        <v>-1.8</v>
      </c>
      <c r="G44">
        <v>-2</v>
      </c>
      <c r="H44">
        <v>-2.2999999999999998</v>
      </c>
    </row>
    <row r="45" spans="1:8" hidden="1" x14ac:dyDescent="0.35">
      <c r="A45" t="s">
        <v>269</v>
      </c>
      <c r="B45" t="s">
        <v>233</v>
      </c>
      <c r="C45" t="s">
        <v>278</v>
      </c>
      <c r="D45">
        <v>-1.3</v>
      </c>
      <c r="E45">
        <v>-1.2</v>
      </c>
      <c r="F45">
        <v>-1</v>
      </c>
      <c r="G45">
        <v>-1</v>
      </c>
      <c r="H45">
        <v>-1.2</v>
      </c>
    </row>
    <row r="46" spans="1:8" hidden="1" x14ac:dyDescent="0.35">
      <c r="A46" s="46" t="s">
        <v>269</v>
      </c>
      <c r="B46" s="46" t="s">
        <v>235</v>
      </c>
      <c r="C46" s="46" t="s">
        <v>279</v>
      </c>
      <c r="D46" s="46">
        <f>D37-D44</f>
        <v>2.2000000000000002</v>
      </c>
      <c r="E46" s="46">
        <f t="shared" ref="E46:H46" si="21">E37-E44</f>
        <v>1.6</v>
      </c>
      <c r="F46" s="46">
        <f t="shared" si="21"/>
        <v>1.5</v>
      </c>
      <c r="G46" s="46">
        <f t="shared" si="21"/>
        <v>1.6</v>
      </c>
      <c r="H46" s="46">
        <f t="shared" si="21"/>
        <v>2.5</v>
      </c>
    </row>
    <row r="47" spans="1:8" hidden="1" x14ac:dyDescent="0.35">
      <c r="A47" s="46" t="s">
        <v>269</v>
      </c>
      <c r="B47" s="46" t="s">
        <v>237</v>
      </c>
      <c r="C47" s="46" t="s">
        <v>280</v>
      </c>
      <c r="D47" s="46">
        <f>D39-D45</f>
        <v>1.6</v>
      </c>
      <c r="E47" s="46">
        <f t="shared" ref="E47:H47" si="22">E39-E45</f>
        <v>1.5</v>
      </c>
      <c r="F47" s="46">
        <f t="shared" si="22"/>
        <v>1.3</v>
      </c>
      <c r="G47" s="46">
        <f t="shared" si="22"/>
        <v>1.4</v>
      </c>
      <c r="H47" s="46">
        <f t="shared" si="22"/>
        <v>1.7</v>
      </c>
    </row>
    <row r="48" spans="1:8" hidden="1" x14ac:dyDescent="0.35">
      <c r="A48" s="46" t="s">
        <v>269</v>
      </c>
      <c r="B48" s="46" t="s">
        <v>239</v>
      </c>
      <c r="C48" s="46" t="s">
        <v>281</v>
      </c>
      <c r="D48" s="46">
        <f>D46-D47</f>
        <v>0.60000000000000009</v>
      </c>
      <c r="E48" s="46">
        <f t="shared" ref="E48:H48" si="23">E46-E47</f>
        <v>0.10000000000000009</v>
      </c>
      <c r="F48" s="46">
        <f t="shared" si="23"/>
        <v>0.19999999999999996</v>
      </c>
      <c r="G48" s="46">
        <f t="shared" si="23"/>
        <v>0.20000000000000018</v>
      </c>
      <c r="H48" s="46">
        <f t="shared" si="23"/>
        <v>0.8</v>
      </c>
    </row>
    <row r="49" spans="1:8" hidden="1" x14ac:dyDescent="0.35">
      <c r="A49" t="s">
        <v>269</v>
      </c>
      <c r="B49" t="s">
        <v>241</v>
      </c>
      <c r="C49" t="s">
        <v>282</v>
      </c>
      <c r="D49">
        <v>-2.7</v>
      </c>
      <c r="E49">
        <v>-2.4</v>
      </c>
      <c r="F49">
        <v>-2.5</v>
      </c>
      <c r="G49">
        <v>-2.7</v>
      </c>
      <c r="H49">
        <v>-3.3</v>
      </c>
    </row>
    <row r="50" spans="1:8" hidden="1" x14ac:dyDescent="0.35">
      <c r="A50" t="s">
        <v>269</v>
      </c>
      <c r="B50" t="s">
        <v>243</v>
      </c>
      <c r="C50" t="s">
        <v>283</v>
      </c>
      <c r="D50">
        <v>-1.5</v>
      </c>
      <c r="E50">
        <v>-1.6</v>
      </c>
      <c r="F50">
        <v>-1.4</v>
      </c>
      <c r="G50">
        <v>-1.4</v>
      </c>
      <c r="H50">
        <v>-1.8</v>
      </c>
    </row>
    <row r="51" spans="1:8" hidden="1" x14ac:dyDescent="0.35">
      <c r="A51" s="46" t="s">
        <v>269</v>
      </c>
      <c r="B51" s="46" t="s">
        <v>245</v>
      </c>
      <c r="C51" s="46" t="s">
        <v>284</v>
      </c>
      <c r="D51" s="46">
        <f>D37-D49</f>
        <v>2.2000000000000002</v>
      </c>
      <c r="E51" s="46">
        <f t="shared" ref="E51:H51" si="24">E37-E49</f>
        <v>2.1999999999999997</v>
      </c>
      <c r="F51" s="46">
        <f t="shared" si="24"/>
        <v>2.2000000000000002</v>
      </c>
      <c r="G51" s="46">
        <f t="shared" si="24"/>
        <v>2.3000000000000003</v>
      </c>
      <c r="H51" s="46">
        <f t="shared" si="24"/>
        <v>3.5</v>
      </c>
    </row>
    <row r="52" spans="1:8" hidden="1" x14ac:dyDescent="0.35">
      <c r="A52" s="46" t="s">
        <v>269</v>
      </c>
      <c r="B52" s="46" t="s">
        <v>247</v>
      </c>
      <c r="C52" s="46" t="s">
        <v>285</v>
      </c>
      <c r="D52" s="46">
        <f>D39-D50</f>
        <v>1.8</v>
      </c>
      <c r="E52" s="46">
        <f t="shared" ref="E52:H52" si="25">E39-E50</f>
        <v>1.9000000000000001</v>
      </c>
      <c r="F52" s="46">
        <f t="shared" si="25"/>
        <v>1.7</v>
      </c>
      <c r="G52" s="46">
        <f t="shared" si="25"/>
        <v>1.7999999999999998</v>
      </c>
      <c r="H52" s="46">
        <f t="shared" si="25"/>
        <v>2.2999999999999998</v>
      </c>
    </row>
    <row r="53" spans="1:8" hidden="1" x14ac:dyDescent="0.35">
      <c r="A53" s="46" t="s">
        <v>269</v>
      </c>
      <c r="B53" s="46" t="s">
        <v>249</v>
      </c>
      <c r="C53" s="46" t="s">
        <v>286</v>
      </c>
      <c r="D53" s="46">
        <f>D51-D52</f>
        <v>0.40000000000000013</v>
      </c>
      <c r="E53" s="46">
        <f t="shared" ref="E53:H53" si="26">E51-E52</f>
        <v>0.2999999999999996</v>
      </c>
      <c r="F53" s="46">
        <f t="shared" si="26"/>
        <v>0.50000000000000022</v>
      </c>
      <c r="G53" s="46">
        <f t="shared" si="26"/>
        <v>0.50000000000000044</v>
      </c>
      <c r="H53" s="46">
        <f t="shared" si="26"/>
        <v>1.2000000000000002</v>
      </c>
    </row>
    <row r="54" spans="1:8" hidden="1" x14ac:dyDescent="0.35">
      <c r="A54" t="s">
        <v>287</v>
      </c>
      <c r="B54" t="s">
        <v>217</v>
      </c>
      <c r="C54" t="s">
        <v>288</v>
      </c>
      <c r="D54">
        <v>-0.3</v>
      </c>
      <c r="E54">
        <v>0.2</v>
      </c>
      <c r="F54">
        <v>-0.1</v>
      </c>
      <c r="G54">
        <v>-0.2</v>
      </c>
      <c r="H54">
        <v>0.3</v>
      </c>
    </row>
    <row r="55" spans="1:8" hidden="1" x14ac:dyDescent="0.35">
      <c r="A55" t="s">
        <v>287</v>
      </c>
      <c r="B55" t="s">
        <v>219</v>
      </c>
      <c r="C55" t="s">
        <v>289</v>
      </c>
      <c r="D55">
        <v>-4.8</v>
      </c>
      <c r="E55">
        <v>-5.0999999999999996</v>
      </c>
      <c r="F55">
        <v>-5.8</v>
      </c>
      <c r="G55">
        <v>-5.9</v>
      </c>
      <c r="H55">
        <v>-6.3</v>
      </c>
    </row>
    <row r="56" spans="1:8" hidden="1" x14ac:dyDescent="0.35">
      <c r="A56" t="s">
        <v>287</v>
      </c>
      <c r="B56" t="s">
        <v>221</v>
      </c>
      <c r="C56" t="s">
        <v>290</v>
      </c>
      <c r="D56">
        <v>0.5</v>
      </c>
      <c r="E56">
        <v>0.5</v>
      </c>
      <c r="F56">
        <v>0.5</v>
      </c>
      <c r="G56">
        <v>0.5</v>
      </c>
      <c r="H56">
        <v>0.6</v>
      </c>
    </row>
    <row r="57" spans="1:8" hidden="1" x14ac:dyDescent="0.35">
      <c r="A57" t="s">
        <v>287</v>
      </c>
      <c r="B57" t="s">
        <v>223</v>
      </c>
      <c r="C57" t="s">
        <v>291</v>
      </c>
      <c r="D57">
        <v>-4</v>
      </c>
      <c r="E57">
        <v>-4.3</v>
      </c>
      <c r="F57">
        <v>-4.0999999999999996</v>
      </c>
      <c r="G57">
        <v>-4.3</v>
      </c>
      <c r="H57">
        <v>-4</v>
      </c>
    </row>
    <row r="58" spans="1:8" hidden="1" x14ac:dyDescent="0.35">
      <c r="A58" s="46" t="s">
        <v>287</v>
      </c>
      <c r="B58" s="46" t="s">
        <v>225</v>
      </c>
      <c r="C58" s="46" t="s">
        <v>292</v>
      </c>
      <c r="D58" s="46">
        <f>D54-D55</f>
        <v>4.5</v>
      </c>
      <c r="E58" s="46">
        <f t="shared" ref="E58:H58" si="27">E54-E55</f>
        <v>5.3</v>
      </c>
      <c r="F58" s="46">
        <f t="shared" si="27"/>
        <v>5.7</v>
      </c>
      <c r="G58" s="46">
        <f t="shared" si="27"/>
        <v>5.7</v>
      </c>
      <c r="H58" s="46">
        <f t="shared" si="27"/>
        <v>6.6</v>
      </c>
    </row>
    <row r="59" spans="1:8" hidden="1" x14ac:dyDescent="0.35">
      <c r="A59" s="46" t="s">
        <v>287</v>
      </c>
      <c r="B59" s="46" t="s">
        <v>227</v>
      </c>
      <c r="C59" s="46" t="s">
        <v>293</v>
      </c>
      <c r="D59" s="46">
        <f>D56-D57</f>
        <v>4.5</v>
      </c>
      <c r="E59" s="46">
        <f t="shared" ref="E59:H59" si="28">E56-E57</f>
        <v>4.8</v>
      </c>
      <c r="F59" s="46">
        <f t="shared" si="28"/>
        <v>4.5999999999999996</v>
      </c>
      <c r="G59" s="46">
        <f t="shared" si="28"/>
        <v>4.8</v>
      </c>
      <c r="H59" s="46">
        <f t="shared" si="28"/>
        <v>4.5999999999999996</v>
      </c>
    </row>
    <row r="60" spans="1:8" hidden="1" x14ac:dyDescent="0.35">
      <c r="A60" s="46" t="s">
        <v>287</v>
      </c>
      <c r="B60" s="46" t="s">
        <v>229</v>
      </c>
      <c r="C60" s="46" t="s">
        <v>294</v>
      </c>
      <c r="D60" s="46">
        <f>D58-D59</f>
        <v>0</v>
      </c>
      <c r="E60" s="46">
        <f t="shared" ref="E60:H60" si="29">E58-E59</f>
        <v>0.5</v>
      </c>
      <c r="F60" s="46">
        <f t="shared" si="29"/>
        <v>1.1000000000000005</v>
      </c>
      <c r="G60" s="46">
        <f t="shared" si="29"/>
        <v>0.90000000000000036</v>
      </c>
      <c r="H60" s="46">
        <f t="shared" si="29"/>
        <v>2</v>
      </c>
    </row>
    <row r="61" spans="1:8" hidden="1" x14ac:dyDescent="0.35">
      <c r="A61" t="s">
        <v>287</v>
      </c>
      <c r="B61" t="s">
        <v>231</v>
      </c>
      <c r="C61" t="s">
        <v>295</v>
      </c>
      <c r="D61">
        <v>-3.9</v>
      </c>
      <c r="E61">
        <v>-2.9</v>
      </c>
      <c r="F61">
        <v>-2.1</v>
      </c>
      <c r="G61">
        <v>-2.6</v>
      </c>
      <c r="H61">
        <v>-2.2000000000000002</v>
      </c>
    </row>
    <row r="62" spans="1:8" hidden="1" x14ac:dyDescent="0.35">
      <c r="A62" t="s">
        <v>287</v>
      </c>
      <c r="B62" t="s">
        <v>233</v>
      </c>
      <c r="C62" t="s">
        <v>296</v>
      </c>
      <c r="D62">
        <v>-2.4</v>
      </c>
      <c r="E62">
        <v>-2.2000000000000002</v>
      </c>
      <c r="F62">
        <v>-1.8</v>
      </c>
      <c r="G62">
        <v>-1.7</v>
      </c>
      <c r="H62">
        <v>-1.6</v>
      </c>
    </row>
    <row r="63" spans="1:8" hidden="1" x14ac:dyDescent="0.35">
      <c r="A63" s="46" t="s">
        <v>287</v>
      </c>
      <c r="B63" s="46" t="s">
        <v>235</v>
      </c>
      <c r="C63" s="46" t="s">
        <v>297</v>
      </c>
      <c r="D63" s="46">
        <f>D54-D61</f>
        <v>3.6</v>
      </c>
      <c r="E63" s="46">
        <f t="shared" ref="E63:H63" si="30">E54-E61</f>
        <v>3.1</v>
      </c>
      <c r="F63" s="46">
        <f t="shared" si="30"/>
        <v>2</v>
      </c>
      <c r="G63" s="46">
        <f t="shared" si="30"/>
        <v>2.4</v>
      </c>
      <c r="H63" s="46">
        <f t="shared" si="30"/>
        <v>2.5</v>
      </c>
    </row>
    <row r="64" spans="1:8" hidden="1" x14ac:dyDescent="0.35">
      <c r="A64" s="46" t="s">
        <v>287</v>
      </c>
      <c r="B64" s="46" t="s">
        <v>237</v>
      </c>
      <c r="C64" s="46" t="s">
        <v>298</v>
      </c>
      <c r="D64" s="46">
        <f>D56-D62</f>
        <v>2.9</v>
      </c>
      <c r="E64" s="46">
        <f t="shared" ref="E64:H64" si="31">E56-E62</f>
        <v>2.7</v>
      </c>
      <c r="F64" s="46">
        <f t="shared" si="31"/>
        <v>2.2999999999999998</v>
      </c>
      <c r="G64" s="46">
        <f t="shared" si="31"/>
        <v>2.2000000000000002</v>
      </c>
      <c r="H64" s="46">
        <f t="shared" si="31"/>
        <v>2.2000000000000002</v>
      </c>
    </row>
    <row r="65" spans="1:8" hidden="1" x14ac:dyDescent="0.35">
      <c r="A65" s="46" t="s">
        <v>287</v>
      </c>
      <c r="B65" s="46" t="s">
        <v>239</v>
      </c>
      <c r="C65" s="46" t="s">
        <v>299</v>
      </c>
      <c r="D65" s="46">
        <f>D63-D64</f>
        <v>0.70000000000000018</v>
      </c>
      <c r="E65" s="46">
        <f t="shared" ref="E65:H65" si="32">E63-E64</f>
        <v>0.39999999999999991</v>
      </c>
      <c r="F65" s="46">
        <f t="shared" si="32"/>
        <v>-0.29999999999999982</v>
      </c>
      <c r="G65" s="46">
        <f t="shared" si="32"/>
        <v>0.19999999999999973</v>
      </c>
      <c r="H65" s="46">
        <f t="shared" si="32"/>
        <v>0.29999999999999982</v>
      </c>
    </row>
    <row r="66" spans="1:8" hidden="1" x14ac:dyDescent="0.35">
      <c r="A66" t="s">
        <v>287</v>
      </c>
      <c r="B66" t="s">
        <v>241</v>
      </c>
      <c r="C66" t="s">
        <v>300</v>
      </c>
      <c r="D66">
        <v>-4</v>
      </c>
      <c r="E66">
        <v>-3.3</v>
      </c>
      <c r="F66">
        <v>-2.8</v>
      </c>
      <c r="G66">
        <v>-3.2</v>
      </c>
      <c r="H66">
        <v>-3.1</v>
      </c>
    </row>
    <row r="67" spans="1:8" hidden="1" x14ac:dyDescent="0.35">
      <c r="A67" t="s">
        <v>287</v>
      </c>
      <c r="B67" t="s">
        <v>243</v>
      </c>
      <c r="C67" t="s">
        <v>301</v>
      </c>
      <c r="D67">
        <v>-2.6</v>
      </c>
      <c r="E67">
        <v>-2.6</v>
      </c>
      <c r="F67">
        <v>-2.2000000000000002</v>
      </c>
      <c r="G67">
        <v>-2.2000000000000002</v>
      </c>
      <c r="H67">
        <v>-2.1</v>
      </c>
    </row>
    <row r="68" spans="1:8" hidden="1" x14ac:dyDescent="0.35">
      <c r="A68" s="46" t="s">
        <v>287</v>
      </c>
      <c r="B68" s="46" t="s">
        <v>245</v>
      </c>
      <c r="C68" s="46" t="s">
        <v>302</v>
      </c>
      <c r="D68" s="46">
        <f>D54-D66</f>
        <v>3.7</v>
      </c>
      <c r="E68" s="46">
        <f t="shared" ref="E68:H68" si="33">E54-E66</f>
        <v>3.5</v>
      </c>
      <c r="F68" s="46">
        <f t="shared" si="33"/>
        <v>2.6999999999999997</v>
      </c>
      <c r="G68" s="46">
        <f t="shared" si="33"/>
        <v>3</v>
      </c>
      <c r="H68" s="46">
        <f t="shared" si="33"/>
        <v>3.4</v>
      </c>
    </row>
    <row r="69" spans="1:8" hidden="1" x14ac:dyDescent="0.35">
      <c r="A69" s="46" t="s">
        <v>287</v>
      </c>
      <c r="B69" s="46" t="s">
        <v>247</v>
      </c>
      <c r="C69" s="46" t="s">
        <v>303</v>
      </c>
      <c r="D69" s="46">
        <f>D56-D67</f>
        <v>3.1</v>
      </c>
      <c r="E69" s="46">
        <f t="shared" ref="E69:H69" si="34">E56-E67</f>
        <v>3.1</v>
      </c>
      <c r="F69" s="46">
        <f t="shared" si="34"/>
        <v>2.7</v>
      </c>
      <c r="G69" s="46">
        <f t="shared" si="34"/>
        <v>2.7</v>
      </c>
      <c r="H69" s="46">
        <f t="shared" si="34"/>
        <v>2.7</v>
      </c>
    </row>
    <row r="70" spans="1:8" hidden="1" x14ac:dyDescent="0.35">
      <c r="A70" s="46" t="s">
        <v>287</v>
      </c>
      <c r="B70" s="46" t="s">
        <v>249</v>
      </c>
      <c r="C70" s="46" t="s">
        <v>304</v>
      </c>
      <c r="D70" s="46">
        <f>D68-D69</f>
        <v>0.60000000000000009</v>
      </c>
      <c r="E70" s="46">
        <f t="shared" ref="E70:H70" si="35">E68-E69</f>
        <v>0.39999999999999991</v>
      </c>
      <c r="F70" s="46">
        <f t="shared" si="35"/>
        <v>0</v>
      </c>
      <c r="G70" s="46">
        <f t="shared" si="35"/>
        <v>0.29999999999999982</v>
      </c>
      <c r="H70" s="46">
        <f t="shared" si="35"/>
        <v>0.69999999999999973</v>
      </c>
    </row>
    <row r="71" spans="1:8" hidden="1" x14ac:dyDescent="0.35">
      <c r="A71" t="s">
        <v>305</v>
      </c>
      <c r="B71" t="s">
        <v>217</v>
      </c>
      <c r="C71" t="s">
        <v>306</v>
      </c>
      <c r="D71">
        <v>-0.9</v>
      </c>
      <c r="E71">
        <v>-0.8</v>
      </c>
      <c r="F71">
        <v>-0.7</v>
      </c>
      <c r="G71">
        <v>-0.5</v>
      </c>
      <c r="H71">
        <v>-0.2</v>
      </c>
    </row>
    <row r="72" spans="1:8" hidden="1" x14ac:dyDescent="0.35">
      <c r="A72" t="s">
        <v>305</v>
      </c>
      <c r="B72" t="s">
        <v>219</v>
      </c>
      <c r="C72" t="s">
        <v>307</v>
      </c>
      <c r="D72">
        <v>-4.7</v>
      </c>
      <c r="E72">
        <v>-5.7</v>
      </c>
      <c r="F72">
        <v>-5.8</v>
      </c>
      <c r="G72">
        <v>-5.9</v>
      </c>
      <c r="H72">
        <v>-5.9</v>
      </c>
    </row>
    <row r="73" spans="1:8" hidden="1" x14ac:dyDescent="0.35">
      <c r="A73" t="s">
        <v>305</v>
      </c>
      <c r="B73" t="s">
        <v>221</v>
      </c>
      <c r="C73" t="s">
        <v>308</v>
      </c>
      <c r="D73">
        <v>0.3</v>
      </c>
      <c r="E73">
        <v>0.3</v>
      </c>
      <c r="F73">
        <v>0.3</v>
      </c>
      <c r="G73">
        <v>0.4</v>
      </c>
      <c r="H73">
        <v>0.5</v>
      </c>
    </row>
    <row r="74" spans="1:8" hidden="1" x14ac:dyDescent="0.35">
      <c r="A74" t="s">
        <v>305</v>
      </c>
      <c r="B74" t="s">
        <v>223</v>
      </c>
      <c r="C74" t="s">
        <v>309</v>
      </c>
      <c r="D74">
        <v>-3.5</v>
      </c>
      <c r="E74">
        <v>-4.0999999999999996</v>
      </c>
      <c r="F74">
        <v>-3.8</v>
      </c>
      <c r="G74">
        <v>-3.9</v>
      </c>
      <c r="H74">
        <v>-3.7</v>
      </c>
    </row>
    <row r="75" spans="1:8" hidden="1" x14ac:dyDescent="0.35">
      <c r="A75" s="46" t="s">
        <v>305</v>
      </c>
      <c r="B75" s="46" t="s">
        <v>225</v>
      </c>
      <c r="C75" s="46" t="s">
        <v>310</v>
      </c>
      <c r="D75" s="46">
        <f>D71-D72</f>
        <v>3.8000000000000003</v>
      </c>
      <c r="E75" s="46">
        <f t="shared" ref="E75:H75" si="36">E71-E72</f>
        <v>4.9000000000000004</v>
      </c>
      <c r="F75" s="46">
        <f t="shared" si="36"/>
        <v>5.0999999999999996</v>
      </c>
      <c r="G75" s="46">
        <f t="shared" si="36"/>
        <v>5.4</v>
      </c>
      <c r="H75" s="46">
        <f t="shared" si="36"/>
        <v>5.7</v>
      </c>
    </row>
    <row r="76" spans="1:8" hidden="1" x14ac:dyDescent="0.35">
      <c r="A76" s="46" t="s">
        <v>305</v>
      </c>
      <c r="B76" s="46" t="s">
        <v>227</v>
      </c>
      <c r="C76" s="46" t="s">
        <v>311</v>
      </c>
      <c r="D76" s="46">
        <f>D73-D74</f>
        <v>3.8</v>
      </c>
      <c r="E76" s="46">
        <f t="shared" ref="E76:H76" si="37">E73-E74</f>
        <v>4.3999999999999995</v>
      </c>
      <c r="F76" s="46">
        <f t="shared" si="37"/>
        <v>4.0999999999999996</v>
      </c>
      <c r="G76" s="46">
        <f t="shared" si="37"/>
        <v>4.3</v>
      </c>
      <c r="H76" s="46">
        <f t="shared" si="37"/>
        <v>4.2</v>
      </c>
    </row>
    <row r="77" spans="1:8" hidden="1" x14ac:dyDescent="0.35">
      <c r="A77" s="46" t="s">
        <v>305</v>
      </c>
      <c r="B77" s="46" t="s">
        <v>229</v>
      </c>
      <c r="C77" s="46" t="s">
        <v>312</v>
      </c>
      <c r="D77" s="46">
        <f>D75-D76</f>
        <v>0</v>
      </c>
      <c r="E77" s="46">
        <f t="shared" ref="E77:H77" si="38">E75-E76</f>
        <v>0.50000000000000089</v>
      </c>
      <c r="F77" s="46">
        <f t="shared" si="38"/>
        <v>1</v>
      </c>
      <c r="G77" s="46">
        <f t="shared" si="38"/>
        <v>1.1000000000000005</v>
      </c>
      <c r="H77" s="46">
        <f t="shared" si="38"/>
        <v>1.5</v>
      </c>
    </row>
    <row r="78" spans="1:8" hidden="1" x14ac:dyDescent="0.35">
      <c r="A78" t="s">
        <v>305</v>
      </c>
      <c r="B78" t="s">
        <v>231</v>
      </c>
      <c r="C78" t="s">
        <v>313</v>
      </c>
      <c r="D78">
        <v>-2.6</v>
      </c>
      <c r="E78">
        <v>-2</v>
      </c>
      <c r="F78">
        <v>-2</v>
      </c>
      <c r="G78">
        <v>-2.4</v>
      </c>
      <c r="H78">
        <v>-1.4</v>
      </c>
    </row>
    <row r="79" spans="1:8" hidden="1" x14ac:dyDescent="0.35">
      <c r="A79" t="s">
        <v>305</v>
      </c>
      <c r="B79" t="s">
        <v>233</v>
      </c>
      <c r="C79" t="s">
        <v>314</v>
      </c>
      <c r="D79">
        <v>-1.1000000000000001</v>
      </c>
      <c r="E79">
        <v>-1.1000000000000001</v>
      </c>
      <c r="F79">
        <v>-1</v>
      </c>
      <c r="G79">
        <v>-1</v>
      </c>
      <c r="H79">
        <v>-0.9</v>
      </c>
    </row>
    <row r="80" spans="1:8" hidden="1" x14ac:dyDescent="0.35">
      <c r="A80" s="46" t="s">
        <v>305</v>
      </c>
      <c r="B80" s="46" t="s">
        <v>235</v>
      </c>
      <c r="C80" s="46" t="s">
        <v>315</v>
      </c>
      <c r="D80" s="46">
        <f>D71-D78</f>
        <v>1.7000000000000002</v>
      </c>
      <c r="E80" s="46">
        <f t="shared" ref="E80:H80" si="39">E71-E78</f>
        <v>1.2</v>
      </c>
      <c r="F80" s="46">
        <f t="shared" si="39"/>
        <v>1.3</v>
      </c>
      <c r="G80" s="46">
        <f t="shared" si="39"/>
        <v>1.9</v>
      </c>
      <c r="H80" s="46">
        <f t="shared" si="39"/>
        <v>1.2</v>
      </c>
    </row>
    <row r="81" spans="1:8" hidden="1" x14ac:dyDescent="0.35">
      <c r="A81" s="46" t="s">
        <v>305</v>
      </c>
      <c r="B81" s="46" t="s">
        <v>237</v>
      </c>
      <c r="C81" s="46" t="s">
        <v>316</v>
      </c>
      <c r="D81" s="46">
        <f>D73-D79</f>
        <v>1.4000000000000001</v>
      </c>
      <c r="E81" s="46">
        <f t="shared" ref="E81:H81" si="40">E73-E79</f>
        <v>1.4000000000000001</v>
      </c>
      <c r="F81" s="46">
        <f t="shared" si="40"/>
        <v>1.3</v>
      </c>
      <c r="G81" s="46">
        <f t="shared" si="40"/>
        <v>1.4</v>
      </c>
      <c r="H81" s="46">
        <f t="shared" si="40"/>
        <v>1.4</v>
      </c>
    </row>
    <row r="82" spans="1:8" hidden="1" x14ac:dyDescent="0.35">
      <c r="A82" s="46" t="s">
        <v>305</v>
      </c>
      <c r="B82" s="46" t="s">
        <v>239</v>
      </c>
      <c r="C82" s="46" t="s">
        <v>317</v>
      </c>
      <c r="D82" s="46">
        <f>D80-D81</f>
        <v>0.30000000000000004</v>
      </c>
      <c r="E82" s="46">
        <f t="shared" ref="E82:H82" si="41">E80-E81</f>
        <v>-0.20000000000000018</v>
      </c>
      <c r="F82" s="46">
        <f t="shared" si="41"/>
        <v>0</v>
      </c>
      <c r="G82" s="46">
        <f t="shared" si="41"/>
        <v>0.5</v>
      </c>
      <c r="H82" s="46">
        <f t="shared" si="41"/>
        <v>-0.19999999999999996</v>
      </c>
    </row>
    <row r="83" spans="1:8" hidden="1" x14ac:dyDescent="0.35">
      <c r="A83" t="s">
        <v>305</v>
      </c>
      <c r="B83" t="s">
        <v>241</v>
      </c>
      <c r="C83" t="s">
        <v>318</v>
      </c>
      <c r="D83">
        <v>-2.8</v>
      </c>
      <c r="E83">
        <v>-2.7</v>
      </c>
      <c r="F83">
        <v>-2.7</v>
      </c>
      <c r="G83">
        <v>-3</v>
      </c>
      <c r="H83">
        <v>-2.4</v>
      </c>
    </row>
    <row r="84" spans="1:8" hidden="1" x14ac:dyDescent="0.35">
      <c r="A84" t="s">
        <v>305</v>
      </c>
      <c r="B84" t="s">
        <v>243</v>
      </c>
      <c r="C84" t="s">
        <v>319</v>
      </c>
      <c r="D84">
        <v>-1.4</v>
      </c>
      <c r="E84">
        <v>-1.6</v>
      </c>
      <c r="F84">
        <v>-1.4</v>
      </c>
      <c r="G84">
        <v>-1.5</v>
      </c>
      <c r="H84">
        <v>-1.5</v>
      </c>
    </row>
    <row r="85" spans="1:8" hidden="1" x14ac:dyDescent="0.35">
      <c r="A85" s="46" t="s">
        <v>305</v>
      </c>
      <c r="B85" s="46" t="s">
        <v>245</v>
      </c>
      <c r="C85" s="46" t="s">
        <v>320</v>
      </c>
      <c r="D85" s="46">
        <f>D71-D83</f>
        <v>1.9</v>
      </c>
      <c r="E85" s="46">
        <f t="shared" ref="E85:H85" si="42">E71-E83</f>
        <v>1.9000000000000001</v>
      </c>
      <c r="F85" s="46">
        <f t="shared" si="42"/>
        <v>2</v>
      </c>
      <c r="G85" s="46">
        <f t="shared" si="42"/>
        <v>2.5</v>
      </c>
      <c r="H85" s="46">
        <f t="shared" si="42"/>
        <v>2.1999999999999997</v>
      </c>
    </row>
    <row r="86" spans="1:8" hidden="1" x14ac:dyDescent="0.35">
      <c r="A86" s="46" t="s">
        <v>305</v>
      </c>
      <c r="B86" s="46" t="s">
        <v>247</v>
      </c>
      <c r="C86" s="46" t="s">
        <v>321</v>
      </c>
      <c r="D86" s="46">
        <f>D73-D84</f>
        <v>1.7</v>
      </c>
      <c r="E86" s="46">
        <f t="shared" ref="E86:H86" si="43">E73-E84</f>
        <v>1.9000000000000001</v>
      </c>
      <c r="F86" s="46">
        <f t="shared" si="43"/>
        <v>1.7</v>
      </c>
      <c r="G86" s="46">
        <f t="shared" si="43"/>
        <v>1.9</v>
      </c>
      <c r="H86" s="46">
        <f t="shared" si="43"/>
        <v>2</v>
      </c>
    </row>
    <row r="87" spans="1:8" hidden="1" x14ac:dyDescent="0.35">
      <c r="A87" s="46" t="s">
        <v>305</v>
      </c>
      <c r="B87" s="46" t="s">
        <v>249</v>
      </c>
      <c r="C87" s="46" t="s">
        <v>322</v>
      </c>
      <c r="D87" s="46">
        <f>D85-D86</f>
        <v>0.19999999999999996</v>
      </c>
      <c r="E87" s="46">
        <f t="shared" ref="E87:H87" si="44">E85-E86</f>
        <v>0</v>
      </c>
      <c r="F87" s="46">
        <f t="shared" si="44"/>
        <v>0.30000000000000004</v>
      </c>
      <c r="G87" s="46">
        <f t="shared" si="44"/>
        <v>0.60000000000000009</v>
      </c>
      <c r="H87" s="46">
        <f t="shared" si="44"/>
        <v>0.19999999999999973</v>
      </c>
    </row>
    <row r="88" spans="1:8" hidden="1" x14ac:dyDescent="0.35">
      <c r="A88" t="s">
        <v>323</v>
      </c>
      <c r="D88" t="s">
        <v>324</v>
      </c>
      <c r="E88" t="s">
        <v>325</v>
      </c>
      <c r="F88" t="s">
        <v>325</v>
      </c>
      <c r="G88" t="s">
        <v>325</v>
      </c>
    </row>
    <row r="89" spans="1:8" hidden="1" x14ac:dyDescent="0.35">
      <c r="A89" t="s">
        <v>323</v>
      </c>
      <c r="B89" t="s">
        <v>217</v>
      </c>
      <c r="C89" t="s">
        <v>326</v>
      </c>
      <c r="D89">
        <v>66</v>
      </c>
      <c r="E89">
        <v>68.2</v>
      </c>
      <c r="F89">
        <v>69.7</v>
      </c>
      <c r="G89">
        <v>67.099999999999994</v>
      </c>
      <c r="H89">
        <v>74.5</v>
      </c>
    </row>
    <row r="90" spans="1:8" hidden="1" x14ac:dyDescent="0.35">
      <c r="A90" t="s">
        <v>323</v>
      </c>
      <c r="B90" t="s">
        <v>219</v>
      </c>
      <c r="C90" t="s">
        <v>327</v>
      </c>
      <c r="D90">
        <v>9</v>
      </c>
      <c r="E90">
        <v>11.5</v>
      </c>
      <c r="F90">
        <v>9.3000000000000007</v>
      </c>
      <c r="G90">
        <v>12</v>
      </c>
      <c r="H90">
        <v>9.6999999999999993</v>
      </c>
    </row>
    <row r="91" spans="1:8" hidden="1" x14ac:dyDescent="0.35">
      <c r="A91" t="s">
        <v>323</v>
      </c>
      <c r="B91" t="s">
        <v>221</v>
      </c>
      <c r="C91" t="s">
        <v>328</v>
      </c>
      <c r="D91">
        <v>70.099999999999994</v>
      </c>
      <c r="E91">
        <v>70.8</v>
      </c>
      <c r="F91">
        <v>70.900000000000006</v>
      </c>
      <c r="G91">
        <v>71.099999999999994</v>
      </c>
      <c r="H91">
        <v>75.900000000000006</v>
      </c>
    </row>
    <row r="92" spans="1:8" hidden="1" x14ac:dyDescent="0.35">
      <c r="A92" t="s">
        <v>323</v>
      </c>
      <c r="B92" t="s">
        <v>223</v>
      </c>
      <c r="C92" t="s">
        <v>329</v>
      </c>
      <c r="D92">
        <v>10.5</v>
      </c>
      <c r="E92">
        <v>10.7</v>
      </c>
      <c r="F92">
        <v>10.5</v>
      </c>
      <c r="G92">
        <v>11</v>
      </c>
      <c r="H92">
        <v>13.4</v>
      </c>
    </row>
    <row r="93" spans="1:8" hidden="1" x14ac:dyDescent="0.35">
      <c r="A93" s="46" t="s">
        <v>323</v>
      </c>
      <c r="B93" s="46" t="s">
        <v>225</v>
      </c>
      <c r="C93" s="46" t="s">
        <v>330</v>
      </c>
      <c r="D93" s="46">
        <f>D89-D90</f>
        <v>57</v>
      </c>
      <c r="E93" s="46">
        <f t="shared" ref="E93:H93" si="45">E89-E90</f>
        <v>56.7</v>
      </c>
      <c r="F93" s="46">
        <f t="shared" si="45"/>
        <v>60.400000000000006</v>
      </c>
      <c r="G93" s="46">
        <f t="shared" si="45"/>
        <v>55.099999999999994</v>
      </c>
      <c r="H93" s="46">
        <f t="shared" si="45"/>
        <v>64.8</v>
      </c>
    </row>
    <row r="94" spans="1:8" hidden="1" x14ac:dyDescent="0.35">
      <c r="A94" s="46" t="s">
        <v>323</v>
      </c>
      <c r="B94" s="46" t="s">
        <v>227</v>
      </c>
      <c r="C94" s="46" t="s">
        <v>331</v>
      </c>
      <c r="D94" s="46">
        <f>D91-D92</f>
        <v>59.599999999999994</v>
      </c>
      <c r="E94" s="46">
        <f t="shared" ref="E94:H94" si="46">E91-E92</f>
        <v>60.099999999999994</v>
      </c>
      <c r="F94" s="46">
        <f t="shared" si="46"/>
        <v>60.400000000000006</v>
      </c>
      <c r="G94" s="46">
        <f t="shared" si="46"/>
        <v>60.099999999999994</v>
      </c>
      <c r="H94" s="46">
        <f t="shared" si="46"/>
        <v>62.500000000000007</v>
      </c>
    </row>
    <row r="95" spans="1:8" hidden="1" x14ac:dyDescent="0.35">
      <c r="A95" s="46" t="s">
        <v>323</v>
      </c>
      <c r="B95" s="46" t="s">
        <v>229</v>
      </c>
      <c r="C95" s="46" t="s">
        <v>332</v>
      </c>
      <c r="D95" s="46">
        <f>D93-D94</f>
        <v>-2.5999999999999943</v>
      </c>
      <c r="E95" s="46">
        <f t="shared" ref="E95:H95" si="47">E93-E94</f>
        <v>-3.3999999999999915</v>
      </c>
      <c r="F95" s="46">
        <f t="shared" si="47"/>
        <v>0</v>
      </c>
      <c r="G95" s="46">
        <f t="shared" si="47"/>
        <v>-5</v>
      </c>
      <c r="H95" s="46">
        <f t="shared" si="47"/>
        <v>2.2999999999999901</v>
      </c>
    </row>
    <row r="96" spans="1:8" hidden="1" x14ac:dyDescent="0.35">
      <c r="A96" t="s">
        <v>323</v>
      </c>
      <c r="B96" t="s">
        <v>231</v>
      </c>
      <c r="C96" t="s">
        <v>333</v>
      </c>
      <c r="D96">
        <v>25</v>
      </c>
      <c r="E96">
        <v>31.5</v>
      </c>
      <c r="F96">
        <v>29.9</v>
      </c>
      <c r="G96">
        <v>24.9</v>
      </c>
      <c r="H96">
        <v>41</v>
      </c>
    </row>
    <row r="97" spans="1:8" hidden="1" x14ac:dyDescent="0.35">
      <c r="A97" t="s">
        <v>323</v>
      </c>
      <c r="B97" t="s">
        <v>233</v>
      </c>
      <c r="C97" t="s">
        <v>334</v>
      </c>
      <c r="D97">
        <v>29</v>
      </c>
      <c r="E97">
        <v>30.2</v>
      </c>
      <c r="F97">
        <v>31.3</v>
      </c>
      <c r="G97">
        <v>32</v>
      </c>
      <c r="H97">
        <v>38.9</v>
      </c>
    </row>
    <row r="98" spans="1:8" hidden="1" x14ac:dyDescent="0.35">
      <c r="A98" s="46" t="s">
        <v>323</v>
      </c>
      <c r="B98" s="46" t="s">
        <v>235</v>
      </c>
      <c r="C98" s="46" t="s">
        <v>335</v>
      </c>
      <c r="D98" s="46">
        <f>D89-D96</f>
        <v>41</v>
      </c>
      <c r="E98" s="46">
        <f t="shared" ref="E98:H98" si="48">E89-E96</f>
        <v>36.700000000000003</v>
      </c>
      <c r="F98" s="46">
        <f t="shared" si="48"/>
        <v>39.800000000000004</v>
      </c>
      <c r="G98" s="46">
        <f t="shared" si="48"/>
        <v>42.199999999999996</v>
      </c>
      <c r="H98" s="46">
        <f t="shared" si="48"/>
        <v>33.5</v>
      </c>
    </row>
    <row r="99" spans="1:8" hidden="1" x14ac:dyDescent="0.35">
      <c r="A99" s="46" t="s">
        <v>323</v>
      </c>
      <c r="B99" s="46" t="s">
        <v>237</v>
      </c>
      <c r="C99" s="46" t="s">
        <v>336</v>
      </c>
      <c r="D99" s="46">
        <f>D91-D97</f>
        <v>41.099999999999994</v>
      </c>
      <c r="E99" s="46">
        <f t="shared" ref="E99:H99" si="49">E91-E97</f>
        <v>40.599999999999994</v>
      </c>
      <c r="F99" s="46">
        <f t="shared" si="49"/>
        <v>39.600000000000009</v>
      </c>
      <c r="G99" s="46">
        <f t="shared" si="49"/>
        <v>39.099999999999994</v>
      </c>
      <c r="H99" s="46">
        <f t="shared" si="49"/>
        <v>37.000000000000007</v>
      </c>
    </row>
    <row r="100" spans="1:8" hidden="1" x14ac:dyDescent="0.35">
      <c r="A100" s="46" t="s">
        <v>323</v>
      </c>
      <c r="B100" s="46" t="s">
        <v>239</v>
      </c>
      <c r="C100" s="46" t="s">
        <v>337</v>
      </c>
      <c r="D100" s="46">
        <f>D98-D99</f>
        <v>-9.9999999999994316E-2</v>
      </c>
      <c r="E100" s="46">
        <f t="shared" ref="E100:H100" si="50">E98-E99</f>
        <v>-3.8999999999999915</v>
      </c>
      <c r="F100" s="46">
        <f t="shared" si="50"/>
        <v>0.19999999999999574</v>
      </c>
      <c r="G100" s="46">
        <f t="shared" si="50"/>
        <v>3.1000000000000014</v>
      </c>
      <c r="H100" s="46">
        <f t="shared" si="50"/>
        <v>-3.5000000000000071</v>
      </c>
    </row>
    <row r="101" spans="1:8" hidden="1" x14ac:dyDescent="0.35">
      <c r="A101" t="s">
        <v>323</v>
      </c>
      <c r="B101" t="s">
        <v>241</v>
      </c>
      <c r="C101" t="s">
        <v>338</v>
      </c>
      <c r="D101">
        <v>20.3</v>
      </c>
      <c r="E101">
        <v>25.2</v>
      </c>
      <c r="F101">
        <v>24.4</v>
      </c>
      <c r="G101">
        <v>21</v>
      </c>
      <c r="H101">
        <v>31.2</v>
      </c>
    </row>
    <row r="102" spans="1:8" hidden="1" x14ac:dyDescent="0.35">
      <c r="A102" t="s">
        <v>323</v>
      </c>
      <c r="B102" t="s">
        <v>243</v>
      </c>
      <c r="C102" t="s">
        <v>339</v>
      </c>
      <c r="D102">
        <v>24.2</v>
      </c>
      <c r="E102">
        <v>25</v>
      </c>
      <c r="F102">
        <v>25.8</v>
      </c>
      <c r="G102">
        <v>26.5</v>
      </c>
      <c r="H102">
        <v>32.1</v>
      </c>
    </row>
    <row r="103" spans="1:8" hidden="1" x14ac:dyDescent="0.35">
      <c r="A103" s="46" t="s">
        <v>323</v>
      </c>
      <c r="B103" s="46" t="s">
        <v>245</v>
      </c>
      <c r="C103" s="46" t="s">
        <v>340</v>
      </c>
      <c r="D103" s="46">
        <f>D89-D101</f>
        <v>45.7</v>
      </c>
      <c r="E103" s="46">
        <f t="shared" ref="E103:H103" si="51">E89-E101</f>
        <v>43</v>
      </c>
      <c r="F103" s="46">
        <f t="shared" si="51"/>
        <v>45.300000000000004</v>
      </c>
      <c r="G103" s="46">
        <f t="shared" si="51"/>
        <v>46.099999999999994</v>
      </c>
      <c r="H103" s="46">
        <f t="shared" si="51"/>
        <v>43.3</v>
      </c>
    </row>
    <row r="104" spans="1:8" hidden="1" x14ac:dyDescent="0.35">
      <c r="A104" s="46" t="s">
        <v>323</v>
      </c>
      <c r="B104" s="46" t="s">
        <v>247</v>
      </c>
      <c r="C104" s="46" t="s">
        <v>341</v>
      </c>
      <c r="D104" s="46">
        <f>D91-D102</f>
        <v>45.899999999999991</v>
      </c>
      <c r="E104" s="46">
        <f t="shared" ref="E104:H104" si="52">E91-E102</f>
        <v>45.8</v>
      </c>
      <c r="F104" s="46">
        <f t="shared" si="52"/>
        <v>45.100000000000009</v>
      </c>
      <c r="G104" s="46">
        <f t="shared" si="52"/>
        <v>44.599999999999994</v>
      </c>
      <c r="H104" s="46">
        <f t="shared" si="52"/>
        <v>43.800000000000004</v>
      </c>
    </row>
    <row r="105" spans="1:8" hidden="1" x14ac:dyDescent="0.35">
      <c r="A105" s="46" t="s">
        <v>323</v>
      </c>
      <c r="B105" s="46" t="s">
        <v>249</v>
      </c>
      <c r="C105" s="46" t="s">
        <v>342</v>
      </c>
      <c r="D105" s="46">
        <f>D103-D104</f>
        <v>-0.19999999999998863</v>
      </c>
      <c r="E105" s="46">
        <f t="shared" ref="E105:H105" si="53">E103-E104</f>
        <v>-2.7999999999999972</v>
      </c>
      <c r="F105" s="46">
        <f t="shared" si="53"/>
        <v>0.19999999999999574</v>
      </c>
      <c r="G105" s="46">
        <f t="shared" si="53"/>
        <v>1.5</v>
      </c>
      <c r="H105" s="46">
        <f t="shared" si="53"/>
        <v>-0.50000000000000711</v>
      </c>
    </row>
    <row r="106" spans="1:8" hidden="1" x14ac:dyDescent="0.35">
      <c r="A106" t="s">
        <v>343</v>
      </c>
      <c r="B106" t="s">
        <v>217</v>
      </c>
      <c r="C106" t="s">
        <v>344</v>
      </c>
      <c r="D106">
        <v>0.08</v>
      </c>
      <c r="E106">
        <v>0.04</v>
      </c>
      <c r="F106">
        <v>0.15</v>
      </c>
      <c r="G106">
        <v>0.05</v>
      </c>
      <c r="H106">
        <v>0.02</v>
      </c>
    </row>
    <row r="107" spans="1:8" hidden="1" x14ac:dyDescent="0.35">
      <c r="A107" t="s">
        <v>343</v>
      </c>
      <c r="B107" t="s">
        <v>219</v>
      </c>
      <c r="C107" t="s">
        <v>345</v>
      </c>
      <c r="D107">
        <v>-0.73</v>
      </c>
      <c r="E107">
        <v>-0.76</v>
      </c>
      <c r="F107">
        <v>-0.92</v>
      </c>
      <c r="G107">
        <v>-0.87</v>
      </c>
      <c r="H107">
        <v>-1.33</v>
      </c>
    </row>
    <row r="108" spans="1:8" hidden="1" x14ac:dyDescent="0.35">
      <c r="A108" t="s">
        <v>343</v>
      </c>
      <c r="B108" t="s">
        <v>221</v>
      </c>
      <c r="C108" t="s">
        <v>346</v>
      </c>
      <c r="D108">
        <v>0.06</v>
      </c>
      <c r="E108">
        <v>7.0000000000000007E-2</v>
      </c>
      <c r="F108">
        <v>0.08</v>
      </c>
      <c r="G108">
        <v>0.08</v>
      </c>
      <c r="H108">
        <v>0.1</v>
      </c>
    </row>
    <row r="109" spans="1:8" hidden="1" x14ac:dyDescent="0.35">
      <c r="A109" t="s">
        <v>343</v>
      </c>
      <c r="B109" t="s">
        <v>223</v>
      </c>
      <c r="C109" t="s">
        <v>347</v>
      </c>
      <c r="D109">
        <v>-1.03</v>
      </c>
      <c r="E109">
        <v>-1.04</v>
      </c>
      <c r="F109">
        <v>-1.0900000000000001</v>
      </c>
      <c r="G109">
        <v>-1.1599999999999999</v>
      </c>
      <c r="H109">
        <v>-1.33</v>
      </c>
    </row>
    <row r="110" spans="1:8" hidden="1" x14ac:dyDescent="0.35">
      <c r="A110" s="46" t="s">
        <v>343</v>
      </c>
      <c r="B110" s="46" t="s">
        <v>225</v>
      </c>
      <c r="C110" s="46" t="s">
        <v>348</v>
      </c>
      <c r="D110" s="46">
        <f>D106-D107</f>
        <v>0.80999999999999994</v>
      </c>
      <c r="E110" s="46">
        <f t="shared" ref="E110:H110" si="54">E106-E107</f>
        <v>0.8</v>
      </c>
      <c r="F110" s="46">
        <f t="shared" si="54"/>
        <v>1.07</v>
      </c>
      <c r="G110" s="46">
        <f t="shared" si="54"/>
        <v>0.92</v>
      </c>
      <c r="H110" s="46">
        <f t="shared" si="54"/>
        <v>1.35</v>
      </c>
    </row>
    <row r="111" spans="1:8" hidden="1" x14ac:dyDescent="0.35">
      <c r="A111" s="46" t="s">
        <v>343</v>
      </c>
      <c r="B111" s="46" t="s">
        <v>227</v>
      </c>
      <c r="C111" s="46" t="s">
        <v>349</v>
      </c>
      <c r="D111" s="46">
        <f>D108-D109</f>
        <v>1.0900000000000001</v>
      </c>
      <c r="E111" s="46">
        <f t="shared" ref="E111:H111" si="55">E108-E109</f>
        <v>1.1100000000000001</v>
      </c>
      <c r="F111" s="46">
        <f t="shared" si="55"/>
        <v>1.1700000000000002</v>
      </c>
      <c r="G111" s="46">
        <f t="shared" si="55"/>
        <v>1.24</v>
      </c>
      <c r="H111" s="46">
        <f t="shared" si="55"/>
        <v>1.4300000000000002</v>
      </c>
    </row>
    <row r="112" spans="1:8" hidden="1" x14ac:dyDescent="0.35">
      <c r="A112" s="46" t="s">
        <v>343</v>
      </c>
      <c r="B112" s="46" t="s">
        <v>229</v>
      </c>
      <c r="C112" s="46" t="s">
        <v>350</v>
      </c>
      <c r="D112" s="46">
        <f>D110-D111</f>
        <v>-0.28000000000000014</v>
      </c>
      <c r="E112" s="46">
        <f t="shared" ref="E112:H112" si="56">E110-E111</f>
        <v>-0.31000000000000005</v>
      </c>
      <c r="F112" s="46">
        <f t="shared" si="56"/>
        <v>-0.10000000000000009</v>
      </c>
      <c r="G112" s="46">
        <f t="shared" si="56"/>
        <v>-0.31999999999999995</v>
      </c>
      <c r="H112" s="46">
        <f t="shared" si="56"/>
        <v>-8.0000000000000071E-2</v>
      </c>
    </row>
    <row r="113" spans="1:8" hidden="1" x14ac:dyDescent="0.35">
      <c r="A113" t="s">
        <v>343</v>
      </c>
      <c r="B113" t="s">
        <v>231</v>
      </c>
      <c r="C113" t="s">
        <v>351</v>
      </c>
      <c r="D113">
        <v>-0.27</v>
      </c>
      <c r="E113">
        <v>-0.3</v>
      </c>
      <c r="F113">
        <v>-0.26</v>
      </c>
      <c r="G113">
        <v>-0.3</v>
      </c>
      <c r="H113">
        <v>-0.35</v>
      </c>
    </row>
    <row r="114" spans="1:8" hidden="1" x14ac:dyDescent="0.35">
      <c r="A114" t="s">
        <v>343</v>
      </c>
      <c r="B114" t="s">
        <v>233</v>
      </c>
      <c r="C114" t="s">
        <v>352</v>
      </c>
      <c r="D114">
        <v>-0.38</v>
      </c>
      <c r="E114">
        <v>-0.43</v>
      </c>
      <c r="F114">
        <v>-0.43</v>
      </c>
      <c r="G114">
        <v>-0.43</v>
      </c>
      <c r="H114">
        <v>-0.47</v>
      </c>
    </row>
    <row r="115" spans="1:8" hidden="1" x14ac:dyDescent="0.35">
      <c r="A115" s="46" t="s">
        <v>343</v>
      </c>
      <c r="B115" s="46" t="s">
        <v>235</v>
      </c>
      <c r="C115" s="46" t="s">
        <v>353</v>
      </c>
      <c r="D115" s="46">
        <f>D106-D113</f>
        <v>0.35000000000000003</v>
      </c>
      <c r="E115" s="46">
        <f t="shared" ref="E115:H115" si="57">E106-E113</f>
        <v>0.33999999999999997</v>
      </c>
      <c r="F115" s="46">
        <f t="shared" si="57"/>
        <v>0.41000000000000003</v>
      </c>
      <c r="G115" s="46">
        <f t="shared" si="57"/>
        <v>0.35</v>
      </c>
      <c r="H115" s="46">
        <f t="shared" si="57"/>
        <v>0.37</v>
      </c>
    </row>
    <row r="116" spans="1:8" hidden="1" x14ac:dyDescent="0.35">
      <c r="A116" s="46" t="s">
        <v>343</v>
      </c>
      <c r="B116" s="46" t="s">
        <v>237</v>
      </c>
      <c r="C116" s="46" t="s">
        <v>354</v>
      </c>
      <c r="D116" s="46">
        <f>D108-D114</f>
        <v>0.44</v>
      </c>
      <c r="E116" s="46">
        <f t="shared" ref="E116:H116" si="58">E108-E114</f>
        <v>0.5</v>
      </c>
      <c r="F116" s="46">
        <f t="shared" si="58"/>
        <v>0.51</v>
      </c>
      <c r="G116" s="46">
        <f t="shared" si="58"/>
        <v>0.51</v>
      </c>
      <c r="H116" s="46">
        <f t="shared" si="58"/>
        <v>0.56999999999999995</v>
      </c>
    </row>
    <row r="117" spans="1:8" hidden="1" x14ac:dyDescent="0.35">
      <c r="A117" s="46" t="s">
        <v>343</v>
      </c>
      <c r="B117" s="46" t="s">
        <v>239</v>
      </c>
      <c r="C117" s="46" t="s">
        <v>355</v>
      </c>
      <c r="D117" s="46">
        <f>D115-D116</f>
        <v>-8.9999999999999969E-2</v>
      </c>
      <c r="E117" s="46">
        <f t="shared" ref="E117:H117" si="59">E115-E116</f>
        <v>-0.16000000000000003</v>
      </c>
      <c r="F117" s="46">
        <f t="shared" si="59"/>
        <v>-9.9999999999999978E-2</v>
      </c>
      <c r="G117" s="46">
        <f t="shared" si="59"/>
        <v>-0.16000000000000003</v>
      </c>
      <c r="H117" s="46">
        <f t="shared" si="59"/>
        <v>-0.19999999999999996</v>
      </c>
    </row>
    <row r="118" spans="1:8" hidden="1" x14ac:dyDescent="0.35">
      <c r="A118" t="s">
        <v>343</v>
      </c>
      <c r="B118" t="s">
        <v>241</v>
      </c>
      <c r="C118" t="s">
        <v>356</v>
      </c>
      <c r="D118">
        <v>-0.4</v>
      </c>
      <c r="E118">
        <v>-0.44</v>
      </c>
      <c r="F118">
        <v>-0.43</v>
      </c>
      <c r="G118">
        <v>-0.47</v>
      </c>
      <c r="H118">
        <v>-0.64</v>
      </c>
    </row>
    <row r="119" spans="1:8" hidden="1" x14ac:dyDescent="0.35">
      <c r="A119" t="s">
        <v>343</v>
      </c>
      <c r="B119" t="s">
        <v>243</v>
      </c>
      <c r="C119" t="s">
        <v>357</v>
      </c>
      <c r="D119">
        <v>-0.55000000000000004</v>
      </c>
      <c r="E119">
        <v>-0.59</v>
      </c>
      <c r="F119">
        <v>-0.61</v>
      </c>
      <c r="G119">
        <v>-0.61</v>
      </c>
      <c r="H119">
        <v>-0.69</v>
      </c>
    </row>
    <row r="120" spans="1:8" hidden="1" x14ac:dyDescent="0.35">
      <c r="A120" s="46" t="s">
        <v>343</v>
      </c>
      <c r="B120" s="46" t="s">
        <v>245</v>
      </c>
      <c r="C120" s="46" t="s">
        <v>358</v>
      </c>
      <c r="D120" s="46">
        <f>D106-D118</f>
        <v>0.48000000000000004</v>
      </c>
      <c r="E120" s="46">
        <f t="shared" ref="E120:H120" si="60">E106-E118</f>
        <v>0.48</v>
      </c>
      <c r="F120" s="46">
        <f t="shared" si="60"/>
        <v>0.57999999999999996</v>
      </c>
      <c r="G120" s="46">
        <f t="shared" si="60"/>
        <v>0.52</v>
      </c>
      <c r="H120" s="46">
        <f t="shared" si="60"/>
        <v>0.66</v>
      </c>
    </row>
    <row r="121" spans="1:8" hidden="1" x14ac:dyDescent="0.35">
      <c r="A121" s="46" t="s">
        <v>343</v>
      </c>
      <c r="B121" s="46" t="s">
        <v>247</v>
      </c>
      <c r="C121" s="46" t="s">
        <v>359</v>
      </c>
      <c r="D121" s="46">
        <f>D108-D119</f>
        <v>0.6100000000000001</v>
      </c>
      <c r="E121" s="46">
        <f t="shared" ref="E121:H121" si="61">E108-E119</f>
        <v>0.65999999999999992</v>
      </c>
      <c r="F121" s="46">
        <f t="shared" si="61"/>
        <v>0.69</v>
      </c>
      <c r="G121" s="46">
        <f t="shared" si="61"/>
        <v>0.69</v>
      </c>
      <c r="H121" s="46">
        <f t="shared" si="61"/>
        <v>0.78999999999999992</v>
      </c>
    </row>
    <row r="122" spans="1:8" hidden="1" x14ac:dyDescent="0.35">
      <c r="A122" s="46" t="s">
        <v>343</v>
      </c>
      <c r="B122" s="46" t="s">
        <v>249</v>
      </c>
      <c r="C122" s="46" t="s">
        <v>360</v>
      </c>
      <c r="D122" s="46">
        <f>D120-D121</f>
        <v>-0.13000000000000006</v>
      </c>
      <c r="E122" s="46">
        <f t="shared" ref="E122:H122" si="62">E120-E121</f>
        <v>-0.17999999999999994</v>
      </c>
      <c r="F122" s="46">
        <f t="shared" si="62"/>
        <v>-0.10999999999999999</v>
      </c>
      <c r="G122" s="46">
        <f t="shared" si="62"/>
        <v>-0.16999999999999993</v>
      </c>
      <c r="H122" s="46">
        <f t="shared" si="62"/>
        <v>-0.12999999999999989</v>
      </c>
    </row>
    <row r="123" spans="1:8" hidden="1" x14ac:dyDescent="0.35">
      <c r="A123" t="s">
        <v>361</v>
      </c>
      <c r="B123" t="s">
        <v>217</v>
      </c>
      <c r="C123" t="s">
        <v>362</v>
      </c>
      <c r="D123">
        <v>51.4</v>
      </c>
      <c r="E123">
        <v>47.2</v>
      </c>
      <c r="F123">
        <v>48.3</v>
      </c>
      <c r="G123">
        <v>47.3</v>
      </c>
      <c r="H123">
        <v>50</v>
      </c>
    </row>
    <row r="124" spans="1:8" hidden="1" x14ac:dyDescent="0.35">
      <c r="A124" t="s">
        <v>361</v>
      </c>
      <c r="B124" t="s">
        <v>219</v>
      </c>
      <c r="C124" t="s">
        <v>363</v>
      </c>
      <c r="D124">
        <v>17.2</v>
      </c>
      <c r="E124">
        <v>15.1</v>
      </c>
      <c r="F124">
        <v>12.3</v>
      </c>
      <c r="G124">
        <v>14.7</v>
      </c>
      <c r="H124">
        <v>13.2</v>
      </c>
    </row>
    <row r="125" spans="1:8" hidden="1" x14ac:dyDescent="0.35">
      <c r="A125" t="s">
        <v>361</v>
      </c>
      <c r="B125" t="s">
        <v>221</v>
      </c>
      <c r="C125" t="s">
        <v>364</v>
      </c>
      <c r="D125">
        <v>53.3</v>
      </c>
      <c r="E125">
        <v>49.7</v>
      </c>
      <c r="F125">
        <v>49.9</v>
      </c>
      <c r="G125">
        <v>49.9</v>
      </c>
      <c r="H125">
        <v>52.5</v>
      </c>
    </row>
    <row r="126" spans="1:8" hidden="1" x14ac:dyDescent="0.35">
      <c r="A126" t="s">
        <v>361</v>
      </c>
      <c r="B126" t="s">
        <v>223</v>
      </c>
      <c r="C126" t="s">
        <v>365</v>
      </c>
      <c r="D126">
        <v>17</v>
      </c>
      <c r="E126">
        <v>13.9</v>
      </c>
      <c r="F126">
        <v>13.5</v>
      </c>
      <c r="G126">
        <v>13.6</v>
      </c>
      <c r="H126">
        <v>14.3</v>
      </c>
    </row>
    <row r="127" spans="1:8" hidden="1" x14ac:dyDescent="0.35">
      <c r="A127" s="46" t="s">
        <v>361</v>
      </c>
      <c r="B127" s="46" t="s">
        <v>225</v>
      </c>
      <c r="C127" s="46" t="s">
        <v>366</v>
      </c>
      <c r="D127" s="46">
        <f>D123-D124</f>
        <v>34.200000000000003</v>
      </c>
      <c r="E127" s="46">
        <f t="shared" ref="E127:H127" si="63">E123-E124</f>
        <v>32.1</v>
      </c>
      <c r="F127" s="46">
        <f t="shared" si="63"/>
        <v>36</v>
      </c>
      <c r="G127" s="46">
        <f t="shared" si="63"/>
        <v>32.599999999999994</v>
      </c>
      <c r="H127" s="46">
        <f t="shared" si="63"/>
        <v>36.799999999999997</v>
      </c>
    </row>
    <row r="128" spans="1:8" hidden="1" x14ac:dyDescent="0.35">
      <c r="A128" s="46" t="s">
        <v>361</v>
      </c>
      <c r="B128" s="46" t="s">
        <v>227</v>
      </c>
      <c r="C128" s="46" t="s">
        <v>367</v>
      </c>
      <c r="D128" s="46">
        <f>D125-D126</f>
        <v>36.299999999999997</v>
      </c>
      <c r="E128" s="46">
        <f t="shared" ref="E128:H128" si="64">E125-E126</f>
        <v>35.800000000000004</v>
      </c>
      <c r="F128" s="46">
        <f t="shared" si="64"/>
        <v>36.4</v>
      </c>
      <c r="G128" s="46">
        <f t="shared" si="64"/>
        <v>36.299999999999997</v>
      </c>
      <c r="H128" s="46">
        <f t="shared" si="64"/>
        <v>38.200000000000003</v>
      </c>
    </row>
    <row r="129" spans="1:8" hidden="1" x14ac:dyDescent="0.35">
      <c r="A129" s="46" t="s">
        <v>361</v>
      </c>
      <c r="B129" s="46" t="s">
        <v>229</v>
      </c>
      <c r="C129" s="46" t="s">
        <v>368</v>
      </c>
      <c r="D129" s="46">
        <f>D127-D128</f>
        <v>-2.0999999999999943</v>
      </c>
      <c r="E129" s="46">
        <f t="shared" ref="E129:H129" si="65">E127-E128</f>
        <v>-3.7000000000000028</v>
      </c>
      <c r="F129" s="46">
        <f t="shared" si="65"/>
        <v>-0.39999999999999858</v>
      </c>
      <c r="G129" s="46">
        <f t="shared" si="65"/>
        <v>-3.7000000000000028</v>
      </c>
      <c r="H129" s="46">
        <f t="shared" si="65"/>
        <v>-1.4000000000000057</v>
      </c>
    </row>
    <row r="130" spans="1:8" hidden="1" x14ac:dyDescent="0.35">
      <c r="A130" t="s">
        <v>361</v>
      </c>
      <c r="B130" t="s">
        <v>231</v>
      </c>
      <c r="C130" t="s">
        <v>369</v>
      </c>
      <c r="D130">
        <v>33.9</v>
      </c>
      <c r="E130">
        <v>31.2</v>
      </c>
      <c r="F130">
        <v>31.5</v>
      </c>
      <c r="G130">
        <v>30.7</v>
      </c>
      <c r="H130">
        <v>34.799999999999997</v>
      </c>
    </row>
    <row r="131" spans="1:8" hidden="1" x14ac:dyDescent="0.35">
      <c r="A131" t="s">
        <v>361</v>
      </c>
      <c r="B131" t="s">
        <v>233</v>
      </c>
      <c r="C131" t="s">
        <v>370</v>
      </c>
      <c r="D131">
        <v>36.200000000000003</v>
      </c>
      <c r="E131">
        <v>31.9</v>
      </c>
      <c r="F131">
        <v>32.200000000000003</v>
      </c>
      <c r="G131">
        <v>32.4</v>
      </c>
      <c r="H131">
        <v>34.799999999999997</v>
      </c>
    </row>
    <row r="132" spans="1:8" hidden="1" x14ac:dyDescent="0.35">
      <c r="A132" s="46" t="s">
        <v>361</v>
      </c>
      <c r="B132" s="46" t="s">
        <v>235</v>
      </c>
      <c r="C132" s="46" t="s">
        <v>371</v>
      </c>
      <c r="D132" s="46">
        <f>D123-D130</f>
        <v>17.5</v>
      </c>
      <c r="E132" s="46">
        <f t="shared" ref="E132:H132" si="66">E123-E130</f>
        <v>16.000000000000004</v>
      </c>
      <c r="F132" s="46">
        <f t="shared" si="66"/>
        <v>16.799999999999997</v>
      </c>
      <c r="G132" s="46">
        <f t="shared" si="66"/>
        <v>16.599999999999998</v>
      </c>
      <c r="H132" s="46">
        <f t="shared" si="66"/>
        <v>15.200000000000003</v>
      </c>
    </row>
    <row r="133" spans="1:8" hidden="1" x14ac:dyDescent="0.35">
      <c r="A133" s="46" t="s">
        <v>361</v>
      </c>
      <c r="B133" s="46" t="s">
        <v>237</v>
      </c>
      <c r="C133" s="46" t="s">
        <v>372</v>
      </c>
      <c r="D133" s="46">
        <f>D125-D131</f>
        <v>17.099999999999994</v>
      </c>
      <c r="E133" s="46">
        <f t="shared" ref="E133:H133" si="67">E125-E131</f>
        <v>17.800000000000004</v>
      </c>
      <c r="F133" s="46">
        <f t="shared" si="67"/>
        <v>17.699999999999996</v>
      </c>
      <c r="G133" s="46">
        <f t="shared" si="67"/>
        <v>17.5</v>
      </c>
      <c r="H133" s="46">
        <f t="shared" si="67"/>
        <v>17.700000000000003</v>
      </c>
    </row>
    <row r="134" spans="1:8" hidden="1" x14ac:dyDescent="0.35">
      <c r="A134" s="46" t="s">
        <v>361</v>
      </c>
      <c r="B134" s="46" t="s">
        <v>239</v>
      </c>
      <c r="C134" s="46" t="s">
        <v>373</v>
      </c>
      <c r="D134" s="46">
        <f>D132-D133</f>
        <v>0.40000000000000568</v>
      </c>
      <c r="E134" s="46">
        <f t="shared" ref="E134:H134" si="68">E132-E133</f>
        <v>-1.8000000000000007</v>
      </c>
      <c r="F134" s="46">
        <f t="shared" si="68"/>
        <v>-0.89999999999999858</v>
      </c>
      <c r="G134" s="46">
        <f t="shared" si="68"/>
        <v>-0.90000000000000213</v>
      </c>
      <c r="H134" s="46">
        <f t="shared" si="68"/>
        <v>-2.5</v>
      </c>
    </row>
    <row r="135" spans="1:8" hidden="1" x14ac:dyDescent="0.35">
      <c r="A135" t="s">
        <v>361</v>
      </c>
      <c r="B135" t="s">
        <v>241</v>
      </c>
      <c r="C135" t="s">
        <v>374</v>
      </c>
      <c r="D135">
        <v>29</v>
      </c>
      <c r="E135">
        <v>26.1</v>
      </c>
      <c r="F135">
        <v>26.3</v>
      </c>
      <c r="G135">
        <v>25.8</v>
      </c>
      <c r="H135">
        <v>28</v>
      </c>
    </row>
    <row r="136" spans="1:8" hidden="1" x14ac:dyDescent="0.35">
      <c r="A136" t="s">
        <v>361</v>
      </c>
      <c r="B136" t="s">
        <v>243</v>
      </c>
      <c r="C136" t="s">
        <v>375</v>
      </c>
      <c r="D136">
        <v>31.2</v>
      </c>
      <c r="E136">
        <v>27.1</v>
      </c>
      <c r="F136">
        <v>27.2</v>
      </c>
      <c r="G136">
        <v>27.4</v>
      </c>
      <c r="H136">
        <v>29.3</v>
      </c>
    </row>
    <row r="137" spans="1:8" hidden="1" x14ac:dyDescent="0.35">
      <c r="A137" s="46" t="s">
        <v>361</v>
      </c>
      <c r="B137" s="46" t="s">
        <v>245</v>
      </c>
      <c r="C137" s="46" t="s">
        <v>376</v>
      </c>
      <c r="D137" s="46">
        <f>D123-D135</f>
        <v>22.4</v>
      </c>
      <c r="E137" s="46">
        <f t="shared" ref="E137:H137" si="69">E123-E135</f>
        <v>21.1</v>
      </c>
      <c r="F137" s="46">
        <f t="shared" si="69"/>
        <v>21.999999999999996</v>
      </c>
      <c r="G137" s="46">
        <f t="shared" si="69"/>
        <v>21.499999999999996</v>
      </c>
      <c r="H137" s="46">
        <f t="shared" si="69"/>
        <v>22</v>
      </c>
    </row>
    <row r="138" spans="1:8" hidden="1" x14ac:dyDescent="0.35">
      <c r="A138" s="46" t="s">
        <v>361</v>
      </c>
      <c r="B138" s="46" t="s">
        <v>247</v>
      </c>
      <c r="C138" s="46" t="s">
        <v>377</v>
      </c>
      <c r="D138" s="46">
        <f>D125-D136</f>
        <v>22.099999999999998</v>
      </c>
      <c r="E138" s="46">
        <f t="shared" ref="E138:H138" si="70">E125-E136</f>
        <v>22.6</v>
      </c>
      <c r="F138" s="46">
        <f t="shared" si="70"/>
        <v>22.7</v>
      </c>
      <c r="G138" s="46">
        <f t="shared" si="70"/>
        <v>22.5</v>
      </c>
      <c r="H138" s="46">
        <f t="shared" si="70"/>
        <v>23.2</v>
      </c>
    </row>
    <row r="139" spans="1:8" hidden="1" x14ac:dyDescent="0.35">
      <c r="A139" s="46" t="s">
        <v>361</v>
      </c>
      <c r="B139" s="46" t="s">
        <v>249</v>
      </c>
      <c r="C139" s="46" t="s">
        <v>378</v>
      </c>
      <c r="D139" s="46">
        <f>D137-D138</f>
        <v>0.30000000000000071</v>
      </c>
      <c r="E139" s="46">
        <f t="shared" ref="E139:H139" si="71">E137-E138</f>
        <v>-1.5</v>
      </c>
      <c r="F139" s="46">
        <f t="shared" si="71"/>
        <v>-0.70000000000000284</v>
      </c>
      <c r="G139" s="46">
        <f t="shared" si="71"/>
        <v>-1.0000000000000036</v>
      </c>
      <c r="H139" s="46">
        <f t="shared" si="71"/>
        <v>-1.1999999999999993</v>
      </c>
    </row>
  </sheetData>
  <autoFilter ref="A1:H139" xr:uid="{421A370A-A51F-4745-B0F1-E405E21AA301}">
    <filterColumn colId="0">
      <filters>
        <filter val="EYFS GLD"/>
      </filters>
    </filterColumn>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17AD8-9EEC-4E90-ACB7-D671953F7AED}">
  <sheetPr>
    <tabColor theme="9" tint="0.79998168889431442"/>
  </sheetPr>
  <dimension ref="B1:R62"/>
  <sheetViews>
    <sheetView workbookViewId="0">
      <selection activeCell="B63" sqref="B63"/>
    </sheetView>
  </sheetViews>
  <sheetFormatPr defaultColWidth="9.1796875" defaultRowHeight="16.5" x14ac:dyDescent="0.45"/>
  <cols>
    <col min="1" max="1" width="1.54296875" style="12" customWidth="1"/>
    <col min="2" max="2" width="75.453125" style="12" customWidth="1"/>
    <col min="3" max="16" width="9.1796875" style="12"/>
    <col min="17" max="17" width="17.54296875" style="12" customWidth="1"/>
    <col min="18" max="16384" width="9.1796875" style="12"/>
  </cols>
  <sheetData>
    <row r="1" spans="2:18" ht="5.25" customHeight="1" x14ac:dyDescent="0.45"/>
    <row r="2" spans="2:18" ht="29" x14ac:dyDescent="0.75">
      <c r="B2" s="10" t="s">
        <v>379</v>
      </c>
      <c r="C2" s="48"/>
      <c r="D2" s="48"/>
      <c r="E2" s="48"/>
      <c r="F2" s="48"/>
      <c r="G2" s="48"/>
      <c r="H2" s="48"/>
      <c r="I2" s="48"/>
      <c r="J2" s="48"/>
      <c r="K2" s="48"/>
      <c r="L2" s="48"/>
      <c r="M2" s="48"/>
      <c r="N2" s="48"/>
      <c r="O2" s="48"/>
      <c r="P2" s="48"/>
      <c r="Q2" s="254" t="s">
        <v>147</v>
      </c>
    </row>
    <row r="3" spans="2:18" ht="6" customHeight="1" x14ac:dyDescent="0.45">
      <c r="B3" s="1"/>
    </row>
    <row r="4" spans="2:18" ht="4.5" customHeight="1" x14ac:dyDescent="0.45"/>
    <row r="5" spans="2:18" x14ac:dyDescent="0.45">
      <c r="C5" s="12" t="s">
        <v>380</v>
      </c>
      <c r="E5" s="12" t="s">
        <v>381</v>
      </c>
    </row>
    <row r="6" spans="2:18" x14ac:dyDescent="0.45">
      <c r="B6" s="104"/>
      <c r="C6" s="102">
        <v>44044</v>
      </c>
      <c r="D6" s="105">
        <v>44409</v>
      </c>
      <c r="E6" s="47">
        <v>44562</v>
      </c>
      <c r="F6" s="47">
        <v>44593</v>
      </c>
      <c r="G6" s="47">
        <v>44621</v>
      </c>
      <c r="H6" s="47">
        <v>44652</v>
      </c>
      <c r="I6" s="47">
        <v>44682</v>
      </c>
      <c r="J6" s="47">
        <v>44713</v>
      </c>
      <c r="K6" s="47">
        <v>44743</v>
      </c>
      <c r="L6" s="47">
        <v>44774</v>
      </c>
      <c r="M6" s="47">
        <v>44805</v>
      </c>
      <c r="N6" s="47">
        <v>44835</v>
      </c>
      <c r="O6" s="47">
        <v>44866</v>
      </c>
      <c r="P6" s="47">
        <v>44896</v>
      </c>
      <c r="Q6" s="12" t="s">
        <v>382</v>
      </c>
    </row>
    <row r="7" spans="2:18" ht="21" customHeight="1" x14ac:dyDescent="0.45">
      <c r="B7" s="103" t="s">
        <v>383</v>
      </c>
      <c r="C7" s="103"/>
      <c r="D7" s="106"/>
      <c r="E7" s="50"/>
      <c r="F7" s="50"/>
      <c r="G7" s="50"/>
      <c r="H7" s="50"/>
      <c r="I7" s="50"/>
      <c r="J7" s="50"/>
      <c r="K7" s="50"/>
      <c r="L7" s="50"/>
      <c r="M7" s="50"/>
      <c r="N7" s="50"/>
      <c r="O7" s="50"/>
      <c r="P7" s="50"/>
      <c r="Q7" s="50"/>
    </row>
    <row r="8" spans="2:18" ht="24" customHeight="1" x14ac:dyDescent="0.45">
      <c r="B8" s="104" t="s">
        <v>85</v>
      </c>
      <c r="C8" s="200" t="e">
        <f t="shared" ref="C8:D16" si="0">IFERROR(INDEX(AnnualDATA,MATCH($B8,INDEX(AnnualDATA,,1),0),MATCH(C$6,INDEX(AnnualDATA,1,),0)),NA())</f>
        <v>#N/A</v>
      </c>
      <c r="D8" s="201" t="e">
        <f t="shared" si="0"/>
        <v>#N/A</v>
      </c>
      <c r="E8" s="28">
        <f t="shared" ref="E8:P13" si="1">IFERROR(INDEX(Rolling12Month,MATCH($B8,INDEX(Rolling12Month,,1),0),MATCH(E$6,INDEX(Rolling12Month,1,),0)),NA())</f>
        <v>11</v>
      </c>
      <c r="F8" s="28">
        <f t="shared" si="1"/>
        <v>11</v>
      </c>
      <c r="G8" s="28">
        <f t="shared" si="1"/>
        <v>16</v>
      </c>
      <c r="H8" s="28">
        <f t="shared" si="1"/>
        <v>6</v>
      </c>
      <c r="I8" s="28">
        <f t="shared" si="1"/>
        <v>21</v>
      </c>
      <c r="J8" s="28">
        <f t="shared" si="1"/>
        <v>19</v>
      </c>
      <c r="K8" s="28">
        <f t="shared" si="1"/>
        <v>14</v>
      </c>
      <c r="L8" s="28">
        <f t="shared" si="1"/>
        <v>0</v>
      </c>
      <c r="M8" s="28">
        <f t="shared" si="1"/>
        <v>13</v>
      </c>
      <c r="N8" s="28">
        <f t="shared" si="1"/>
        <v>16</v>
      </c>
      <c r="O8" s="28">
        <f t="shared" si="1"/>
        <v>20</v>
      </c>
      <c r="P8" s="28">
        <f t="shared" si="1"/>
        <v>8</v>
      </c>
    </row>
    <row r="9" spans="2:18" ht="24" customHeight="1" x14ac:dyDescent="0.45">
      <c r="B9" s="108" t="s">
        <v>87</v>
      </c>
      <c r="C9" s="202" t="e">
        <f t="shared" si="0"/>
        <v>#N/A</v>
      </c>
      <c r="D9" s="203">
        <f t="shared" si="0"/>
        <v>0</v>
      </c>
      <c r="E9" s="204">
        <f t="shared" si="1"/>
        <v>3</v>
      </c>
      <c r="F9" s="204">
        <f t="shared" si="1"/>
        <v>6</v>
      </c>
      <c r="G9" s="204">
        <f t="shared" si="1"/>
        <v>8</v>
      </c>
      <c r="H9" s="204">
        <f t="shared" si="1"/>
        <v>2</v>
      </c>
      <c r="I9" s="204">
        <f t="shared" si="1"/>
        <v>8</v>
      </c>
      <c r="J9" s="204">
        <f t="shared" si="1"/>
        <v>5</v>
      </c>
      <c r="K9" s="204">
        <f t="shared" si="1"/>
        <v>2</v>
      </c>
      <c r="L9" s="204">
        <f t="shared" si="1"/>
        <v>0</v>
      </c>
      <c r="M9" s="204">
        <f t="shared" si="1"/>
        <v>5</v>
      </c>
      <c r="N9" s="204">
        <f t="shared" si="1"/>
        <v>3</v>
      </c>
      <c r="O9" s="204">
        <f t="shared" si="1"/>
        <v>1</v>
      </c>
      <c r="P9" s="204">
        <f t="shared" si="1"/>
        <v>0</v>
      </c>
      <c r="Q9" s="109"/>
    </row>
    <row r="10" spans="2:18" ht="24" customHeight="1" x14ac:dyDescent="0.45">
      <c r="B10" s="104" t="s">
        <v>89</v>
      </c>
      <c r="C10" s="200" t="e">
        <f t="shared" si="0"/>
        <v>#N/A</v>
      </c>
      <c r="D10" s="201">
        <f t="shared" si="0"/>
        <v>73</v>
      </c>
      <c r="E10" s="28">
        <f t="shared" si="1"/>
        <v>45</v>
      </c>
      <c r="F10" s="28">
        <f t="shared" si="1"/>
        <v>51</v>
      </c>
      <c r="G10" s="28">
        <f t="shared" si="1"/>
        <v>59</v>
      </c>
      <c r="H10" s="28">
        <f t="shared" si="1"/>
        <v>61</v>
      </c>
      <c r="I10" s="28">
        <f t="shared" si="1"/>
        <v>69</v>
      </c>
      <c r="J10" s="28">
        <f t="shared" si="1"/>
        <v>74</v>
      </c>
      <c r="K10" s="28">
        <f t="shared" si="1"/>
        <v>76</v>
      </c>
      <c r="L10" s="28">
        <f t="shared" si="1"/>
        <v>76</v>
      </c>
      <c r="M10" s="28">
        <f t="shared" si="1"/>
        <v>5</v>
      </c>
      <c r="N10" s="28">
        <f t="shared" si="1"/>
        <v>8</v>
      </c>
      <c r="O10" s="28">
        <f t="shared" si="1"/>
        <v>9</v>
      </c>
      <c r="P10" s="28">
        <f t="shared" si="1"/>
        <v>9</v>
      </c>
    </row>
    <row r="11" spans="2:18" ht="24" customHeight="1" x14ac:dyDescent="0.45">
      <c r="B11" s="113" t="s">
        <v>109</v>
      </c>
      <c r="C11" s="202" t="e">
        <f t="shared" si="0"/>
        <v>#N/A</v>
      </c>
      <c r="D11" s="203" t="e">
        <f t="shared" si="0"/>
        <v>#N/A</v>
      </c>
      <c r="E11" s="205">
        <f t="shared" si="1"/>
        <v>2</v>
      </c>
      <c r="F11" s="205">
        <f t="shared" si="1"/>
        <v>3</v>
      </c>
      <c r="G11" s="205">
        <f t="shared" si="1"/>
        <v>0</v>
      </c>
      <c r="H11" s="205">
        <f t="shared" si="1"/>
        <v>1</v>
      </c>
      <c r="I11" s="205">
        <f t="shared" si="1"/>
        <v>0</v>
      </c>
      <c r="J11" s="205">
        <f t="shared" si="1"/>
        <v>2</v>
      </c>
      <c r="K11" s="205">
        <f t="shared" si="1"/>
        <v>2</v>
      </c>
      <c r="L11" s="205">
        <f t="shared" si="1"/>
        <v>0</v>
      </c>
      <c r="M11" s="205">
        <f t="shared" si="1"/>
        <v>5</v>
      </c>
      <c r="N11" s="205">
        <f t="shared" si="1"/>
        <v>1</v>
      </c>
      <c r="O11" s="205">
        <f t="shared" si="1"/>
        <v>2</v>
      </c>
      <c r="P11" s="205">
        <f t="shared" si="1"/>
        <v>2</v>
      </c>
      <c r="Q11" s="109"/>
      <c r="R11" s="93"/>
    </row>
    <row r="12" spans="2:18" ht="24" customHeight="1" x14ac:dyDescent="0.45">
      <c r="B12" s="107" t="s">
        <v>111</v>
      </c>
      <c r="C12" s="200" t="e">
        <f t="shared" si="0"/>
        <v>#N/A</v>
      </c>
      <c r="D12" s="201" t="e">
        <f t="shared" si="0"/>
        <v>#N/A</v>
      </c>
      <c r="E12" s="206">
        <f t="shared" si="1"/>
        <v>2</v>
      </c>
      <c r="F12" s="206">
        <f t="shared" si="1"/>
        <v>3</v>
      </c>
      <c r="G12" s="206">
        <f t="shared" si="1"/>
        <v>0</v>
      </c>
      <c r="H12" s="206">
        <f t="shared" si="1"/>
        <v>0</v>
      </c>
      <c r="I12" s="206">
        <f t="shared" si="1"/>
        <v>0</v>
      </c>
      <c r="J12" s="206">
        <f t="shared" si="1"/>
        <v>1</v>
      </c>
      <c r="K12" s="206">
        <f t="shared" si="1"/>
        <v>0</v>
      </c>
      <c r="L12" s="206">
        <f t="shared" si="1"/>
        <v>0</v>
      </c>
      <c r="M12" s="206">
        <f t="shared" si="1"/>
        <v>3</v>
      </c>
      <c r="N12" s="206">
        <f t="shared" si="1"/>
        <v>1</v>
      </c>
      <c r="O12" s="206">
        <f t="shared" si="1"/>
        <v>0</v>
      </c>
      <c r="P12" s="206">
        <f t="shared" si="1"/>
        <v>0</v>
      </c>
    </row>
    <row r="13" spans="2:18" ht="24" customHeight="1" x14ac:dyDescent="0.45">
      <c r="B13" s="113" t="s">
        <v>113</v>
      </c>
      <c r="C13" s="202" t="e">
        <f t="shared" si="0"/>
        <v>#N/A</v>
      </c>
      <c r="D13" s="203" t="e">
        <f t="shared" si="0"/>
        <v>#N/A</v>
      </c>
      <c r="E13" s="205">
        <f t="shared" si="1"/>
        <v>0</v>
      </c>
      <c r="F13" s="205">
        <f t="shared" si="1"/>
        <v>0</v>
      </c>
      <c r="G13" s="205">
        <f t="shared" si="1"/>
        <v>0</v>
      </c>
      <c r="H13" s="205">
        <f t="shared" si="1"/>
        <v>0</v>
      </c>
      <c r="I13" s="205">
        <f t="shared" si="1"/>
        <v>0</v>
      </c>
      <c r="J13" s="205">
        <f t="shared" si="1"/>
        <v>0</v>
      </c>
      <c r="K13" s="205">
        <f t="shared" si="1"/>
        <v>2</v>
      </c>
      <c r="L13" s="205">
        <f t="shared" si="1"/>
        <v>0</v>
      </c>
      <c r="M13" s="205">
        <f t="shared" si="1"/>
        <v>2</v>
      </c>
      <c r="N13" s="205">
        <f t="shared" si="1"/>
        <v>0</v>
      </c>
      <c r="O13" s="205">
        <f t="shared" si="1"/>
        <v>1</v>
      </c>
      <c r="P13" s="205">
        <f t="shared" si="1"/>
        <v>1</v>
      </c>
      <c r="Q13" s="109"/>
    </row>
    <row r="14" spans="2:18" ht="24" customHeight="1" x14ac:dyDescent="0.45">
      <c r="B14" s="107" t="s">
        <v>115</v>
      </c>
      <c r="C14" s="200" t="e">
        <f t="shared" si="0"/>
        <v>#N/A</v>
      </c>
      <c r="D14" s="201" t="e">
        <f t="shared" si="0"/>
        <v>#N/A</v>
      </c>
      <c r="E14" s="206">
        <f t="shared" ref="E14:P16" si="2">IFERROR(INDEX(Rolling12Month,MATCH($B14,INDEX(Rolling12Month,,1),0),MATCH(E$6,INDEX(Rolling12Month,1,),0)),NA())</f>
        <v>6</v>
      </c>
      <c r="F14" s="206">
        <f t="shared" si="2"/>
        <v>1</v>
      </c>
      <c r="G14" s="206">
        <f t="shared" si="2"/>
        <v>11</v>
      </c>
      <c r="H14" s="206">
        <f t="shared" si="2"/>
        <v>2</v>
      </c>
      <c r="I14" s="206">
        <f t="shared" si="2"/>
        <v>13</v>
      </c>
      <c r="J14" s="206">
        <f t="shared" si="2"/>
        <v>8</v>
      </c>
      <c r="K14" s="206">
        <f t="shared" si="2"/>
        <v>5</v>
      </c>
      <c r="L14" s="206">
        <f t="shared" si="2"/>
        <v>0</v>
      </c>
      <c r="M14" s="206">
        <f t="shared" si="2"/>
        <v>4</v>
      </c>
      <c r="N14" s="206">
        <f t="shared" si="2"/>
        <v>7</v>
      </c>
      <c r="O14" s="206">
        <f t="shared" si="2"/>
        <v>7</v>
      </c>
      <c r="P14" s="206">
        <f t="shared" si="2"/>
        <v>6</v>
      </c>
      <c r="R14" s="93"/>
    </row>
    <row r="15" spans="2:18" ht="24" customHeight="1" x14ac:dyDescent="0.45">
      <c r="B15" s="113" t="s">
        <v>117</v>
      </c>
      <c r="C15" s="202" t="e">
        <f t="shared" si="0"/>
        <v>#N/A</v>
      </c>
      <c r="D15" s="203" t="e">
        <f t="shared" si="0"/>
        <v>#N/A</v>
      </c>
      <c r="E15" s="205">
        <f t="shared" si="2"/>
        <v>1</v>
      </c>
      <c r="F15" s="205">
        <f t="shared" si="2"/>
        <v>1</v>
      </c>
      <c r="G15" s="205">
        <f t="shared" si="2"/>
        <v>5</v>
      </c>
      <c r="H15" s="205">
        <f t="shared" si="2"/>
        <v>2</v>
      </c>
      <c r="I15" s="205">
        <f t="shared" si="2"/>
        <v>7</v>
      </c>
      <c r="J15" s="205">
        <f t="shared" si="2"/>
        <v>3</v>
      </c>
      <c r="K15" s="205">
        <f t="shared" si="2"/>
        <v>1</v>
      </c>
      <c r="L15" s="205">
        <f t="shared" si="2"/>
        <v>0</v>
      </c>
      <c r="M15" s="205">
        <f t="shared" si="2"/>
        <v>1</v>
      </c>
      <c r="N15" s="205">
        <f t="shared" si="2"/>
        <v>1</v>
      </c>
      <c r="O15" s="205">
        <f t="shared" si="2"/>
        <v>1</v>
      </c>
      <c r="P15" s="205">
        <f t="shared" si="2"/>
        <v>0</v>
      </c>
      <c r="Q15" s="109"/>
    </row>
    <row r="16" spans="2:18" ht="24" customHeight="1" x14ac:dyDescent="0.45">
      <c r="B16" s="107" t="s">
        <v>119</v>
      </c>
      <c r="C16" s="200" t="e">
        <f t="shared" si="0"/>
        <v>#N/A</v>
      </c>
      <c r="D16" s="201" t="e">
        <f t="shared" si="0"/>
        <v>#N/A</v>
      </c>
      <c r="E16" s="206">
        <f t="shared" si="2"/>
        <v>0</v>
      </c>
      <c r="F16" s="206">
        <f t="shared" si="2"/>
        <v>0</v>
      </c>
      <c r="G16" s="206">
        <f t="shared" si="2"/>
        <v>2</v>
      </c>
      <c r="H16" s="206">
        <f t="shared" si="2"/>
        <v>0</v>
      </c>
      <c r="I16" s="206">
        <f t="shared" si="2"/>
        <v>2</v>
      </c>
      <c r="J16" s="206">
        <f t="shared" si="2"/>
        <v>1</v>
      </c>
      <c r="K16" s="206">
        <f t="shared" si="2"/>
        <v>2</v>
      </c>
      <c r="L16" s="206">
        <f t="shared" si="2"/>
        <v>0</v>
      </c>
      <c r="M16" s="206">
        <f t="shared" si="2"/>
        <v>2</v>
      </c>
      <c r="N16" s="206">
        <f t="shared" si="2"/>
        <v>3</v>
      </c>
      <c r="O16" s="206">
        <f t="shared" si="2"/>
        <v>1</v>
      </c>
      <c r="P16" s="206">
        <f t="shared" si="2"/>
        <v>3</v>
      </c>
    </row>
    <row r="17" spans="2:17" ht="21" customHeight="1" x14ac:dyDescent="0.45">
      <c r="B17" s="103" t="s">
        <v>384</v>
      </c>
      <c r="C17" s="207"/>
      <c r="D17" s="208"/>
      <c r="E17" s="157"/>
      <c r="F17" s="157"/>
      <c r="G17" s="157"/>
      <c r="H17" s="157"/>
      <c r="I17" s="157"/>
      <c r="J17" s="157"/>
      <c r="K17" s="157"/>
      <c r="L17" s="157"/>
      <c r="M17" s="157"/>
      <c r="N17" s="157"/>
      <c r="O17" s="157"/>
      <c r="P17" s="157"/>
      <c r="Q17" s="49"/>
    </row>
    <row r="18" spans="2:17" ht="24" customHeight="1" x14ac:dyDescent="0.45">
      <c r="B18" s="107" t="s">
        <v>18</v>
      </c>
      <c r="C18" s="200" t="e">
        <f t="shared" ref="C18:D21" si="3">IFERROR(INDEX(AnnualDATA,MATCH($B18,INDEX(AnnualDATA,,1),0),MATCH(C$6,INDEX(AnnualDATA,1,),0)),NA())</f>
        <v>#N/A</v>
      </c>
      <c r="D18" s="201">
        <f t="shared" si="3"/>
        <v>0</v>
      </c>
      <c r="E18" s="28">
        <f t="shared" ref="E18:P21" si="4">IFERROR(INDEX(Rolling12Month,MATCH($B18,INDEX(Rolling12Month,,1),0),MATCH(E$6,INDEX(Rolling12Month,1,),0)),NA())</f>
        <v>516</v>
      </c>
      <c r="F18" s="28">
        <f t="shared" si="4"/>
        <v>535</v>
      </c>
      <c r="G18" s="28">
        <f t="shared" si="4"/>
        <v>903</v>
      </c>
      <c r="H18" s="28">
        <f t="shared" si="4"/>
        <v>347</v>
      </c>
      <c r="I18" s="28">
        <f t="shared" si="4"/>
        <v>764</v>
      </c>
      <c r="J18" s="28">
        <f t="shared" si="4"/>
        <v>598</v>
      </c>
      <c r="K18" s="28">
        <f t="shared" si="4"/>
        <v>484</v>
      </c>
      <c r="L18" s="28">
        <f t="shared" si="4"/>
        <v>0</v>
      </c>
      <c r="M18" s="28">
        <f t="shared" si="4"/>
        <v>217</v>
      </c>
      <c r="N18" s="28">
        <f t="shared" si="4"/>
        <v>247</v>
      </c>
      <c r="O18" s="28">
        <f t="shared" si="4"/>
        <v>266</v>
      </c>
      <c r="P18" s="28">
        <f t="shared" si="4"/>
        <v>47</v>
      </c>
    </row>
    <row r="19" spans="2:17" ht="24" customHeight="1" x14ac:dyDescent="0.45">
      <c r="B19" s="107" t="s">
        <v>95</v>
      </c>
      <c r="C19" s="200" t="e">
        <f t="shared" si="3"/>
        <v>#N/A</v>
      </c>
      <c r="D19" s="201">
        <f t="shared" si="3"/>
        <v>0</v>
      </c>
      <c r="E19" s="209">
        <f t="shared" si="4"/>
        <v>2.58E-2</v>
      </c>
      <c r="F19" s="209">
        <f t="shared" si="4"/>
        <v>3.15E-2</v>
      </c>
      <c r="G19" s="209">
        <f t="shared" si="4"/>
        <v>4.1000000000000002E-2</v>
      </c>
      <c r="H19" s="209">
        <f t="shared" si="4"/>
        <v>4.4600000000000001E-2</v>
      </c>
      <c r="I19" s="209">
        <f t="shared" si="4"/>
        <v>5.2699999999999997E-2</v>
      </c>
      <c r="J19" s="209">
        <f t="shared" si="4"/>
        <v>5.8999999999999997E-2</v>
      </c>
      <c r="K19" s="209">
        <f t="shared" si="4"/>
        <v>6.4100000000000004E-2</v>
      </c>
      <c r="L19" s="209">
        <f t="shared" si="4"/>
        <v>6.4100000000000004E-2</v>
      </c>
      <c r="M19" s="209">
        <f t="shared" si="4"/>
        <v>2E-3</v>
      </c>
      <c r="N19" s="209">
        <f t="shared" si="4"/>
        <v>5.0000000000000001E-3</v>
      </c>
      <c r="O19" s="209">
        <f t="shared" si="4"/>
        <v>8.0000000000000002E-3</v>
      </c>
      <c r="P19" s="209">
        <f t="shared" si="4"/>
        <v>8.0000000000000002E-3</v>
      </c>
    </row>
    <row r="20" spans="2:17" s="94" customFormat="1" ht="24" customHeight="1" x14ac:dyDescent="0.45">
      <c r="B20" s="113" t="s">
        <v>97</v>
      </c>
      <c r="C20" s="210" t="e">
        <f t="shared" si="3"/>
        <v>#N/A</v>
      </c>
      <c r="D20" s="211" t="e">
        <f t="shared" si="3"/>
        <v>#N/A</v>
      </c>
      <c r="E20" s="205">
        <f t="shared" si="4"/>
        <v>49</v>
      </c>
      <c r="F20" s="205">
        <f t="shared" si="4"/>
        <v>46</v>
      </c>
      <c r="G20" s="205">
        <f t="shared" si="4"/>
        <v>72</v>
      </c>
      <c r="H20" s="205">
        <f t="shared" si="4"/>
        <v>35</v>
      </c>
      <c r="I20" s="205">
        <f t="shared" si="4"/>
        <v>62</v>
      </c>
      <c r="J20" s="205">
        <f t="shared" si="4"/>
        <v>38</v>
      </c>
      <c r="K20" s="205">
        <f t="shared" si="4"/>
        <v>44</v>
      </c>
      <c r="L20" s="205">
        <f t="shared" si="4"/>
        <v>0</v>
      </c>
      <c r="M20" s="205">
        <f t="shared" si="4"/>
        <v>30</v>
      </c>
      <c r="N20" s="205">
        <f t="shared" si="4"/>
        <v>23</v>
      </c>
      <c r="O20" s="205">
        <f t="shared" si="4"/>
        <v>28</v>
      </c>
      <c r="P20" s="205">
        <f t="shared" si="4"/>
        <v>3</v>
      </c>
      <c r="Q20" s="112"/>
    </row>
    <row r="21" spans="2:17" s="94" customFormat="1" ht="24" customHeight="1" x14ac:dyDescent="0.45">
      <c r="B21" s="107" t="s">
        <v>99</v>
      </c>
      <c r="C21" s="212" t="e">
        <f t="shared" si="3"/>
        <v>#N/A</v>
      </c>
      <c r="D21" s="213" t="e">
        <f t="shared" si="3"/>
        <v>#N/A</v>
      </c>
      <c r="E21" s="206">
        <f t="shared" si="4"/>
        <v>179</v>
      </c>
      <c r="F21" s="206">
        <f t="shared" si="4"/>
        <v>179</v>
      </c>
      <c r="G21" s="206">
        <f t="shared" si="4"/>
        <v>310</v>
      </c>
      <c r="H21" s="206">
        <f t="shared" si="4"/>
        <v>108</v>
      </c>
      <c r="I21" s="206">
        <f t="shared" si="4"/>
        <v>287</v>
      </c>
      <c r="J21" s="206">
        <f t="shared" si="4"/>
        <v>230</v>
      </c>
      <c r="K21" s="206">
        <f t="shared" si="4"/>
        <v>165</v>
      </c>
      <c r="L21" s="206">
        <f t="shared" si="4"/>
        <v>0</v>
      </c>
      <c r="M21" s="206">
        <f t="shared" si="4"/>
        <v>73</v>
      </c>
      <c r="N21" s="206">
        <f t="shared" si="4"/>
        <v>98</v>
      </c>
      <c r="O21" s="206">
        <f t="shared" si="4"/>
        <v>96</v>
      </c>
      <c r="P21" s="206">
        <f t="shared" si="4"/>
        <v>15</v>
      </c>
    </row>
    <row r="22" spans="2:17" ht="21" customHeight="1" x14ac:dyDescent="0.45">
      <c r="B22" s="103" t="s">
        <v>385</v>
      </c>
      <c r="C22" s="207"/>
      <c r="D22" s="208"/>
      <c r="E22" s="157"/>
      <c r="F22" s="157"/>
      <c r="G22" s="157"/>
      <c r="H22" s="157"/>
      <c r="I22" s="157"/>
      <c r="J22" s="157"/>
      <c r="K22" s="157"/>
      <c r="L22" s="157"/>
      <c r="M22" s="157"/>
      <c r="N22" s="157"/>
      <c r="O22" s="157"/>
      <c r="P22" s="157"/>
      <c r="Q22" s="49"/>
    </row>
    <row r="23" spans="2:17" ht="24" customHeight="1" x14ac:dyDescent="0.45">
      <c r="B23" s="104" t="s">
        <v>101</v>
      </c>
      <c r="C23" s="200" t="e">
        <f>IFERROR(INDEX(AnnualDATA,MATCH($B23,INDEX(AnnualDATA,,1),0),MATCH(C$6,INDEX(AnnualDATA,1,),0)),NA())</f>
        <v>#N/A</v>
      </c>
      <c r="D23" s="214">
        <f>IFERROR(INDEX(AnnualDATA,MATCH($B23,INDEX(AnnualDATA,,1),0),MATCH(D$6,INDEX(AnnualDATA,1,),0)),NA())</f>
        <v>2.6094520150768338E-3</v>
      </c>
      <c r="E23" s="209">
        <f t="shared" ref="E23:P24" si="5">IFERROR(INDEX(Rolling12Month,MATCH($B23,INDEX(Rolling12Month,,1),0),MATCH(E$6,INDEX(Rolling12Month,1,),0)),NA())</f>
        <v>1.5970188980569604E-3</v>
      </c>
      <c r="F23" s="209">
        <f t="shared" si="5"/>
        <v>2.3999999999999998E-3</v>
      </c>
      <c r="G23" s="209">
        <f t="shared" si="5"/>
        <v>2.3999999999999998E-3</v>
      </c>
      <c r="H23" s="209">
        <f t="shared" si="5"/>
        <v>2.3999999999999998E-3</v>
      </c>
      <c r="I23" s="209">
        <f t="shared" si="5"/>
        <v>2.3999999999999998E-3</v>
      </c>
      <c r="J23" s="209">
        <f t="shared" si="5"/>
        <v>2.7000000000000001E-3</v>
      </c>
      <c r="K23" s="209">
        <f t="shared" si="5"/>
        <v>2.7000000000000001E-3</v>
      </c>
      <c r="L23" s="209">
        <f t="shared" si="5"/>
        <v>2.7000000000000001E-3</v>
      </c>
      <c r="M23" s="209">
        <f t="shared" si="5"/>
        <v>7.9850944902848018E-4</v>
      </c>
      <c r="N23" s="209">
        <f t="shared" si="5"/>
        <v>1.1000000000000001E-3</v>
      </c>
      <c r="O23" s="209">
        <f t="shared" si="5"/>
        <v>1.1000000000000001E-3</v>
      </c>
      <c r="P23" s="209">
        <f t="shared" si="5"/>
        <v>1.1000000000000001E-3</v>
      </c>
    </row>
    <row r="24" spans="2:17" ht="24" customHeight="1" x14ac:dyDescent="0.45">
      <c r="B24" s="104" t="s">
        <v>103</v>
      </c>
      <c r="C24" s="200" t="e">
        <f>IFERROR(INDEX(AnnualDATA,MATCH($B24,INDEX(AnnualDATA,,1),0),MATCH(C$6,INDEX(AnnualDATA,1,),0)),NA())</f>
        <v>#N/A</v>
      </c>
      <c r="D24" s="214">
        <f>IFERROR(INDEX(AnnualDATA,MATCH($B24,INDEX(AnnualDATA,,1),0),MATCH(D$6,INDEX(AnnualDATA,1,),0)),NA())</f>
        <v>1.4100394811054709E-3</v>
      </c>
      <c r="E24" s="209">
        <f t="shared" si="5"/>
        <v>9.5155709342560559E-4</v>
      </c>
      <c r="F24" s="209">
        <f t="shared" si="5"/>
        <v>1.0380622837370243E-3</v>
      </c>
      <c r="G24" s="209">
        <f t="shared" si="5"/>
        <v>1.5E-3</v>
      </c>
      <c r="H24" s="209">
        <f t="shared" si="5"/>
        <v>1.6000000000000001E-3</v>
      </c>
      <c r="I24" s="209">
        <f t="shared" si="5"/>
        <v>2.2000000000000001E-3</v>
      </c>
      <c r="J24" s="209">
        <f t="shared" si="5"/>
        <v>2.5951557093425604E-3</v>
      </c>
      <c r="K24" s="209">
        <f t="shared" si="5"/>
        <v>2.5951557093425604E-3</v>
      </c>
      <c r="L24" s="209">
        <f t="shared" si="5"/>
        <v>2.5951557093425604E-3</v>
      </c>
      <c r="M24" s="209">
        <f t="shared" si="5"/>
        <v>8.6505190311418682E-5</v>
      </c>
      <c r="N24" s="209">
        <f t="shared" si="5"/>
        <v>1.7301038062283736E-4</v>
      </c>
      <c r="O24" s="209">
        <f t="shared" si="5"/>
        <v>2.5951557093425607E-4</v>
      </c>
      <c r="P24" s="209">
        <f t="shared" si="5"/>
        <v>2.9999999999999997E-4</v>
      </c>
    </row>
    <row r="25" spans="2:17" ht="21" customHeight="1" x14ac:dyDescent="0.45">
      <c r="B25" s="103" t="s">
        <v>386</v>
      </c>
      <c r="C25" s="215"/>
      <c r="D25" s="216"/>
      <c r="E25" s="134"/>
      <c r="F25" s="134"/>
      <c r="G25" s="134"/>
      <c r="H25" s="134"/>
      <c r="I25" s="134"/>
      <c r="J25" s="134"/>
      <c r="K25" s="134"/>
      <c r="L25" s="134"/>
      <c r="M25" s="134"/>
      <c r="N25" s="134"/>
      <c r="O25" s="134"/>
      <c r="P25" s="134"/>
      <c r="Q25" s="50"/>
    </row>
    <row r="26" spans="2:17" ht="24" customHeight="1" x14ac:dyDescent="0.45">
      <c r="B26" s="110" t="s">
        <v>105</v>
      </c>
      <c r="C26" s="217" t="e">
        <f>IFERROR(INDEX(AnnualDATA,MATCH($B26,INDEX(AnnualDATA,,1),0),MATCH(C$6,INDEX(AnnualDATA,1,),0)),NA())</f>
        <v>#N/A</v>
      </c>
      <c r="D26" s="218" t="e">
        <f>IFERROR(INDEX(AnnualDATA,MATCH($B26,INDEX(AnnualDATA,,1),0),MATCH(D$6,INDEX(AnnualDATA,1,),0)),NA())</f>
        <v>#N/A</v>
      </c>
      <c r="E26" s="219">
        <f t="shared" ref="E26:P27" si="6">IFERROR(INDEX(Rolling12Month,MATCH($B26,INDEX(Rolling12Month,,1),0),MATCH(E$6,INDEX(Rolling12Month,1,),0)),NA())</f>
        <v>6.7299999999999999E-2</v>
      </c>
      <c r="F26" s="219">
        <f t="shared" si="6"/>
        <v>7.8E-2</v>
      </c>
      <c r="G26" s="219">
        <f t="shared" si="6"/>
        <v>9.7199999999999995E-2</v>
      </c>
      <c r="H26" s="219">
        <f t="shared" si="6"/>
        <v>0.1062</v>
      </c>
      <c r="I26" s="219">
        <f t="shared" si="6"/>
        <v>0.1222</v>
      </c>
      <c r="J26" s="219">
        <f t="shared" si="6"/>
        <v>0.13200000000000001</v>
      </c>
      <c r="K26" s="219">
        <f t="shared" si="6"/>
        <v>0.14369999999999999</v>
      </c>
      <c r="L26" s="219">
        <f t="shared" si="6"/>
        <v>0.14369999999999999</v>
      </c>
      <c r="M26" s="219">
        <f t="shared" si="6"/>
        <v>1.3599999999999999E-2</v>
      </c>
      <c r="N26" s="219">
        <f t="shared" si="6"/>
        <v>2.58E-2</v>
      </c>
      <c r="O26" s="219">
        <f t="shared" si="6"/>
        <v>4.4200000000000003E-2</v>
      </c>
      <c r="P26" s="219">
        <f t="shared" si="6"/>
        <v>5.5100000000000003E-2</v>
      </c>
      <c r="Q26" s="111"/>
    </row>
    <row r="27" spans="2:17" ht="24" customHeight="1" x14ac:dyDescent="0.45">
      <c r="B27" s="104" t="s">
        <v>107</v>
      </c>
      <c r="C27" s="200" t="e">
        <f>IFERROR(INDEX(AnnualDATA,MATCH($B27,INDEX(AnnualDATA,,1),0),MATCH(C$6,INDEX(AnnualDATA,1,),0)),NA())</f>
        <v>#N/A</v>
      </c>
      <c r="D27" s="214" t="e">
        <f>IFERROR(INDEX(AnnualDATA,MATCH($B27,INDEX(AnnualDATA,,1),0),MATCH(D$6,INDEX(AnnualDATA,1,),0)),NA())</f>
        <v>#N/A</v>
      </c>
      <c r="E27" s="209">
        <f t="shared" si="6"/>
        <v>8.3699999999999997E-2</v>
      </c>
      <c r="F27" s="209">
        <f t="shared" si="6"/>
        <v>9.8799999999999999E-2</v>
      </c>
      <c r="G27" s="209">
        <f t="shared" si="6"/>
        <v>0.1255</v>
      </c>
      <c r="H27" s="209">
        <f t="shared" si="6"/>
        <v>0.13489999999999999</v>
      </c>
      <c r="I27" s="209">
        <f t="shared" si="6"/>
        <v>0.15939999999999999</v>
      </c>
      <c r="J27" s="209">
        <f t="shared" si="6"/>
        <v>0.17879999999999999</v>
      </c>
      <c r="K27" s="209">
        <f t="shared" si="6"/>
        <v>0.19289999999999999</v>
      </c>
      <c r="L27" s="209">
        <f t="shared" si="6"/>
        <v>0.19289999999999999</v>
      </c>
      <c r="M27" s="209">
        <f t="shared" si="6"/>
        <v>1.7500000000000002E-2</v>
      </c>
      <c r="N27" s="209">
        <f t="shared" si="6"/>
        <v>3.7600000000000001E-2</v>
      </c>
      <c r="O27" s="209">
        <f t="shared" si="6"/>
        <v>6.1899999999999997E-2</v>
      </c>
      <c r="P27" s="209">
        <f t="shared" si="6"/>
        <v>7.2999999999999995E-2</v>
      </c>
    </row>
    <row r="28" spans="2:17" ht="24" customHeight="1" x14ac:dyDescent="0.45">
      <c r="B28" s="103" t="s">
        <v>387</v>
      </c>
      <c r="C28" s="207"/>
      <c r="D28" s="208"/>
      <c r="E28" s="157"/>
      <c r="F28" s="157"/>
      <c r="G28" s="157"/>
      <c r="H28" s="157"/>
      <c r="I28" s="157"/>
      <c r="J28" s="157"/>
      <c r="K28" s="157"/>
      <c r="L28" s="157"/>
      <c r="M28" s="157"/>
      <c r="N28" s="157"/>
      <c r="O28" s="157"/>
      <c r="P28" s="157"/>
      <c r="Q28" s="49"/>
    </row>
    <row r="29" spans="2:17" ht="24" customHeight="1" x14ac:dyDescent="0.45">
      <c r="B29" s="110" t="s">
        <v>120</v>
      </c>
      <c r="C29" s="217" t="e">
        <f t="shared" ref="C29:D37" si="7">IFERROR(INDEX(AnnualDATA,MATCH($B29,INDEX(AnnualDATA,,1),0),MATCH(C$6,INDEX(AnnualDATA,1,),0)),NA())</f>
        <v>#N/A</v>
      </c>
      <c r="D29" s="220" t="e">
        <f t="shared" si="7"/>
        <v>#N/A</v>
      </c>
      <c r="E29" s="221">
        <f t="shared" ref="E29:P37" si="8">IFERROR(INDEX(Rolling12Month,MATCH($B29,INDEX(Rolling12Month,,1),0),MATCH(E$6,INDEX(Rolling12Month,1,),0)),NA())</f>
        <v>0</v>
      </c>
      <c r="F29" s="221">
        <f t="shared" si="8"/>
        <v>0</v>
      </c>
      <c r="G29" s="221">
        <f t="shared" si="8"/>
        <v>0</v>
      </c>
      <c r="H29" s="221">
        <f t="shared" si="8"/>
        <v>0</v>
      </c>
      <c r="I29" s="221">
        <f t="shared" si="8"/>
        <v>0</v>
      </c>
      <c r="J29" s="221">
        <f t="shared" si="8"/>
        <v>1</v>
      </c>
      <c r="K29" s="221">
        <f t="shared" si="8"/>
        <v>0</v>
      </c>
      <c r="L29" s="221">
        <f t="shared" si="8"/>
        <v>0</v>
      </c>
      <c r="M29" s="221">
        <f t="shared" si="8"/>
        <v>0</v>
      </c>
      <c r="N29" s="221">
        <f t="shared" si="8"/>
        <v>0</v>
      </c>
      <c r="O29" s="221">
        <f t="shared" si="8"/>
        <v>0</v>
      </c>
      <c r="P29" s="221">
        <f t="shared" si="8"/>
        <v>0</v>
      </c>
      <c r="Q29" s="111"/>
    </row>
    <row r="30" spans="2:17" ht="24" customHeight="1" x14ac:dyDescent="0.45">
      <c r="B30" s="104" t="s">
        <v>121</v>
      </c>
      <c r="C30" s="200" t="e">
        <f t="shared" si="7"/>
        <v>#N/A</v>
      </c>
      <c r="D30" s="201" t="e">
        <f t="shared" si="7"/>
        <v>#N/A</v>
      </c>
      <c r="E30" s="28">
        <f t="shared" si="8"/>
        <v>2</v>
      </c>
      <c r="F30" s="28">
        <f t="shared" si="8"/>
        <v>0</v>
      </c>
      <c r="G30" s="28">
        <f t="shared" si="8"/>
        <v>0</v>
      </c>
      <c r="H30" s="28">
        <f t="shared" si="8"/>
        <v>0</v>
      </c>
      <c r="I30" s="28">
        <f t="shared" si="8"/>
        <v>0</v>
      </c>
      <c r="J30" s="28">
        <f t="shared" si="8"/>
        <v>1</v>
      </c>
      <c r="K30" s="28">
        <f t="shared" si="8"/>
        <v>0</v>
      </c>
      <c r="L30" s="28">
        <f t="shared" si="8"/>
        <v>0</v>
      </c>
      <c r="M30" s="28">
        <f t="shared" si="8"/>
        <v>1</v>
      </c>
      <c r="N30" s="28">
        <f t="shared" si="8"/>
        <v>1</v>
      </c>
      <c r="O30" s="28">
        <f t="shared" si="8"/>
        <v>0</v>
      </c>
      <c r="P30" s="28">
        <f t="shared" si="8"/>
        <v>0</v>
      </c>
    </row>
    <row r="31" spans="2:17" ht="24" customHeight="1" x14ac:dyDescent="0.45">
      <c r="B31" s="108" t="s">
        <v>122</v>
      </c>
      <c r="C31" s="202" t="e">
        <f t="shared" si="7"/>
        <v>#N/A</v>
      </c>
      <c r="D31" s="203" t="e">
        <f t="shared" si="7"/>
        <v>#N/A</v>
      </c>
      <c r="E31" s="204">
        <f t="shared" si="8"/>
        <v>0</v>
      </c>
      <c r="F31" s="204">
        <f t="shared" si="8"/>
        <v>0</v>
      </c>
      <c r="G31" s="204">
        <f t="shared" si="8"/>
        <v>2</v>
      </c>
      <c r="H31" s="204">
        <f t="shared" si="8"/>
        <v>0</v>
      </c>
      <c r="I31" s="204">
        <f t="shared" si="8"/>
        <v>5</v>
      </c>
      <c r="J31" s="204">
        <f t="shared" si="8"/>
        <v>0</v>
      </c>
      <c r="K31" s="204">
        <f t="shared" si="8"/>
        <v>1</v>
      </c>
      <c r="L31" s="204">
        <f t="shared" si="8"/>
        <v>0</v>
      </c>
      <c r="M31" s="204">
        <f t="shared" si="8"/>
        <v>0</v>
      </c>
      <c r="N31" s="204">
        <f t="shared" si="8"/>
        <v>0</v>
      </c>
      <c r="O31" s="204">
        <f t="shared" si="8"/>
        <v>1</v>
      </c>
      <c r="P31" s="204">
        <f t="shared" si="8"/>
        <v>0</v>
      </c>
      <c r="Q31" s="109"/>
    </row>
    <row r="32" spans="2:17" ht="24" customHeight="1" x14ac:dyDescent="0.45">
      <c r="B32" s="110" t="s">
        <v>123</v>
      </c>
      <c r="C32" s="217" t="e">
        <f t="shared" si="7"/>
        <v>#N/A</v>
      </c>
      <c r="D32" s="220" t="e">
        <f t="shared" si="7"/>
        <v>#N/A</v>
      </c>
      <c r="E32" s="221">
        <f t="shared" si="8"/>
        <v>0</v>
      </c>
      <c r="F32" s="221">
        <f t="shared" si="8"/>
        <v>2</v>
      </c>
      <c r="G32" s="221">
        <f t="shared" si="8"/>
        <v>3</v>
      </c>
      <c r="H32" s="221">
        <f t="shared" si="8"/>
        <v>0</v>
      </c>
      <c r="I32" s="221">
        <f t="shared" si="8"/>
        <v>1</v>
      </c>
      <c r="J32" s="221">
        <f t="shared" si="8"/>
        <v>0</v>
      </c>
      <c r="K32" s="221">
        <f t="shared" si="8"/>
        <v>1</v>
      </c>
      <c r="L32" s="221">
        <f t="shared" si="8"/>
        <v>0</v>
      </c>
      <c r="M32" s="221">
        <f t="shared" si="8"/>
        <v>1</v>
      </c>
      <c r="N32" s="221">
        <f t="shared" si="8"/>
        <v>2</v>
      </c>
      <c r="O32" s="221">
        <f t="shared" si="8"/>
        <v>0</v>
      </c>
      <c r="P32" s="221">
        <f t="shared" si="8"/>
        <v>0</v>
      </c>
      <c r="Q32" s="111"/>
    </row>
    <row r="33" spans="2:17" ht="24" customHeight="1" x14ac:dyDescent="0.45">
      <c r="B33" s="108" t="s">
        <v>124</v>
      </c>
      <c r="C33" s="202" t="e">
        <f t="shared" si="7"/>
        <v>#N/A</v>
      </c>
      <c r="D33" s="203" t="e">
        <f t="shared" si="7"/>
        <v>#N/A</v>
      </c>
      <c r="E33" s="204">
        <f t="shared" si="8"/>
        <v>0</v>
      </c>
      <c r="F33" s="204">
        <f t="shared" si="8"/>
        <v>0</v>
      </c>
      <c r="G33" s="204">
        <f t="shared" si="8"/>
        <v>0</v>
      </c>
      <c r="H33" s="204">
        <f t="shared" si="8"/>
        <v>0</v>
      </c>
      <c r="I33" s="204">
        <f t="shared" si="8"/>
        <v>0</v>
      </c>
      <c r="J33" s="204">
        <f t="shared" si="8"/>
        <v>0</v>
      </c>
      <c r="K33" s="204">
        <f t="shared" si="8"/>
        <v>0</v>
      </c>
      <c r="L33" s="204">
        <f t="shared" si="8"/>
        <v>0</v>
      </c>
      <c r="M33" s="204">
        <f t="shared" si="8"/>
        <v>1</v>
      </c>
      <c r="N33" s="204">
        <f t="shared" si="8"/>
        <v>0</v>
      </c>
      <c r="O33" s="204">
        <f t="shared" si="8"/>
        <v>0</v>
      </c>
      <c r="P33" s="204">
        <f t="shared" si="8"/>
        <v>0</v>
      </c>
      <c r="Q33" s="109"/>
    </row>
    <row r="34" spans="2:17" ht="24" customHeight="1" x14ac:dyDescent="0.45">
      <c r="B34" s="104" t="s">
        <v>125</v>
      </c>
      <c r="C34" s="200" t="e">
        <f t="shared" si="7"/>
        <v>#N/A</v>
      </c>
      <c r="D34" s="201" t="e">
        <f t="shared" si="7"/>
        <v>#N/A</v>
      </c>
      <c r="E34" s="28">
        <f t="shared" si="8"/>
        <v>1</v>
      </c>
      <c r="F34" s="28">
        <f t="shared" si="8"/>
        <v>1</v>
      </c>
      <c r="G34" s="28">
        <f t="shared" si="8"/>
        <v>3</v>
      </c>
      <c r="H34" s="28">
        <f t="shared" si="8"/>
        <v>2</v>
      </c>
      <c r="I34" s="28">
        <f t="shared" si="8"/>
        <v>2</v>
      </c>
      <c r="J34" s="28">
        <f t="shared" si="8"/>
        <v>3</v>
      </c>
      <c r="K34" s="28">
        <f t="shared" si="8"/>
        <v>0</v>
      </c>
      <c r="L34" s="28">
        <f t="shared" si="8"/>
        <v>0</v>
      </c>
      <c r="M34" s="28">
        <f t="shared" si="8"/>
        <v>1</v>
      </c>
      <c r="N34" s="28">
        <f t="shared" si="8"/>
        <v>1</v>
      </c>
      <c r="O34" s="28">
        <f t="shared" si="8"/>
        <v>0</v>
      </c>
      <c r="P34" s="28">
        <f t="shared" si="8"/>
        <v>0</v>
      </c>
    </row>
    <row r="35" spans="2:17" ht="24" customHeight="1" x14ac:dyDescent="0.45">
      <c r="B35" s="108" t="s">
        <v>126</v>
      </c>
      <c r="C35" s="202" t="e">
        <f t="shared" si="7"/>
        <v>#N/A</v>
      </c>
      <c r="D35" s="203" t="e">
        <f t="shared" si="7"/>
        <v>#N/A</v>
      </c>
      <c r="E35" s="204">
        <f t="shared" si="8"/>
        <v>0</v>
      </c>
      <c r="F35" s="204">
        <f t="shared" si="8"/>
        <v>0</v>
      </c>
      <c r="G35" s="204">
        <f t="shared" si="8"/>
        <v>0</v>
      </c>
      <c r="H35" s="204">
        <f t="shared" si="8"/>
        <v>0</v>
      </c>
      <c r="I35" s="204">
        <f t="shared" si="8"/>
        <v>0</v>
      </c>
      <c r="J35" s="204">
        <f t="shared" si="8"/>
        <v>0</v>
      </c>
      <c r="K35" s="204">
        <f t="shared" si="8"/>
        <v>0</v>
      </c>
      <c r="L35" s="204">
        <f t="shared" si="8"/>
        <v>0</v>
      </c>
      <c r="M35" s="204">
        <f t="shared" si="8"/>
        <v>0</v>
      </c>
      <c r="N35" s="204">
        <f t="shared" si="8"/>
        <v>0</v>
      </c>
      <c r="O35" s="204">
        <f t="shared" si="8"/>
        <v>0</v>
      </c>
      <c r="P35" s="204">
        <f t="shared" si="8"/>
        <v>0</v>
      </c>
      <c r="Q35" s="109"/>
    </row>
    <row r="36" spans="2:17" ht="24" customHeight="1" x14ac:dyDescent="0.45">
      <c r="B36" s="110" t="s">
        <v>127</v>
      </c>
      <c r="C36" s="217" t="e">
        <f t="shared" si="7"/>
        <v>#N/A</v>
      </c>
      <c r="D36" s="220" t="e">
        <f t="shared" si="7"/>
        <v>#N/A</v>
      </c>
      <c r="E36" s="221">
        <f t="shared" si="8"/>
        <v>0</v>
      </c>
      <c r="F36" s="221">
        <f t="shared" si="8"/>
        <v>3</v>
      </c>
      <c r="G36" s="221">
        <f t="shared" si="8"/>
        <v>0</v>
      </c>
      <c r="H36" s="221">
        <f t="shared" si="8"/>
        <v>0</v>
      </c>
      <c r="I36" s="221">
        <f t="shared" si="8"/>
        <v>0</v>
      </c>
      <c r="J36" s="221">
        <f t="shared" si="8"/>
        <v>0</v>
      </c>
      <c r="K36" s="221">
        <f t="shared" si="8"/>
        <v>0</v>
      </c>
      <c r="L36" s="221">
        <f t="shared" si="8"/>
        <v>0</v>
      </c>
      <c r="M36" s="221">
        <f t="shared" si="8"/>
        <v>1</v>
      </c>
      <c r="N36" s="221">
        <f t="shared" si="8"/>
        <v>0</v>
      </c>
      <c r="O36" s="221">
        <f t="shared" si="8"/>
        <v>0</v>
      </c>
      <c r="P36" s="221">
        <f t="shared" si="8"/>
        <v>0</v>
      </c>
      <c r="Q36" s="111"/>
    </row>
    <row r="37" spans="2:17" ht="24" customHeight="1" x14ac:dyDescent="0.45">
      <c r="B37" s="104" t="s">
        <v>128</v>
      </c>
      <c r="C37" s="200" t="e">
        <f t="shared" si="7"/>
        <v>#N/A</v>
      </c>
      <c r="D37" s="201" t="e">
        <f t="shared" si="7"/>
        <v>#N/A</v>
      </c>
      <c r="E37" s="28">
        <f t="shared" si="8"/>
        <v>0</v>
      </c>
      <c r="F37" s="28">
        <f t="shared" si="8"/>
        <v>0</v>
      </c>
      <c r="G37" s="28">
        <f t="shared" si="8"/>
        <v>0</v>
      </c>
      <c r="H37" s="28">
        <f t="shared" si="8"/>
        <v>0</v>
      </c>
      <c r="I37" s="28">
        <f t="shared" si="8"/>
        <v>0</v>
      </c>
      <c r="J37" s="28">
        <f t="shared" si="8"/>
        <v>0</v>
      </c>
      <c r="K37" s="28">
        <f t="shared" si="8"/>
        <v>0</v>
      </c>
      <c r="L37" s="28">
        <f t="shared" si="8"/>
        <v>0</v>
      </c>
      <c r="M37" s="28">
        <f t="shared" si="8"/>
        <v>0</v>
      </c>
      <c r="N37" s="28">
        <f t="shared" si="8"/>
        <v>0</v>
      </c>
      <c r="O37" s="28">
        <f t="shared" si="8"/>
        <v>0</v>
      </c>
      <c r="P37" s="28">
        <f t="shared" si="8"/>
        <v>0</v>
      </c>
    </row>
    <row r="38" spans="2:17" ht="21" customHeight="1" x14ac:dyDescent="0.45">
      <c r="B38" s="103" t="s">
        <v>388</v>
      </c>
      <c r="C38" s="215"/>
      <c r="D38" s="216"/>
      <c r="E38" s="134"/>
      <c r="F38" s="134"/>
      <c r="G38" s="134"/>
      <c r="H38" s="134"/>
      <c r="I38" s="134"/>
      <c r="J38" s="134"/>
      <c r="K38" s="134"/>
      <c r="L38" s="134"/>
      <c r="M38" s="134"/>
      <c r="N38" s="134"/>
      <c r="O38" s="134"/>
      <c r="P38" s="134"/>
      <c r="Q38" s="50"/>
    </row>
    <row r="39" spans="2:17" ht="24" customHeight="1" x14ac:dyDescent="0.45">
      <c r="B39" s="104" t="s">
        <v>129</v>
      </c>
      <c r="C39" s="200" t="e">
        <f t="shared" ref="C39:D47" si="9">IFERROR(INDEX(AnnualDATA,MATCH($B39,INDEX(AnnualDATA,,1),0),MATCH(C$6,INDEX(AnnualDATA,1,),0)),NA())</f>
        <v>#N/A</v>
      </c>
      <c r="D39" s="201" t="e">
        <f t="shared" si="9"/>
        <v>#N/A</v>
      </c>
      <c r="E39" s="28">
        <f t="shared" ref="E39:P47" si="10">IFERROR(INDEX(Rolling12Month,MATCH($B39,INDEX(Rolling12Month,,1),0),MATCH(E$6,INDEX(Rolling12Month,1,),0)),NA())</f>
        <v>34</v>
      </c>
      <c r="F39" s="28">
        <f t="shared" si="10"/>
        <v>45</v>
      </c>
      <c r="G39" s="28">
        <f t="shared" si="10"/>
        <v>88</v>
      </c>
      <c r="H39" s="28">
        <f t="shared" si="10"/>
        <v>24</v>
      </c>
      <c r="I39" s="28">
        <f t="shared" si="10"/>
        <v>60</v>
      </c>
      <c r="J39" s="28">
        <f t="shared" si="10"/>
        <v>62</v>
      </c>
      <c r="K39" s="28">
        <f t="shared" si="10"/>
        <v>50</v>
      </c>
      <c r="L39" s="28">
        <f t="shared" si="10"/>
        <v>0</v>
      </c>
      <c r="M39" s="28">
        <f t="shared" si="10"/>
        <v>22</v>
      </c>
      <c r="N39" s="28">
        <f t="shared" si="10"/>
        <v>24</v>
      </c>
      <c r="O39" s="28">
        <f t="shared" si="10"/>
        <v>35</v>
      </c>
      <c r="P39" s="28">
        <f t="shared" si="10"/>
        <v>9</v>
      </c>
    </row>
    <row r="40" spans="2:17" ht="24" customHeight="1" x14ac:dyDescent="0.45">
      <c r="B40" s="108" t="s">
        <v>130</v>
      </c>
      <c r="C40" s="202" t="e">
        <f t="shared" si="9"/>
        <v>#N/A</v>
      </c>
      <c r="D40" s="203" t="e">
        <f t="shared" si="9"/>
        <v>#N/A</v>
      </c>
      <c r="E40" s="204">
        <f t="shared" si="10"/>
        <v>19</v>
      </c>
      <c r="F40" s="204">
        <f t="shared" si="10"/>
        <v>14</v>
      </c>
      <c r="G40" s="204">
        <f t="shared" si="10"/>
        <v>25</v>
      </c>
      <c r="H40" s="204">
        <f t="shared" si="10"/>
        <v>11</v>
      </c>
      <c r="I40" s="204">
        <f t="shared" si="10"/>
        <v>21</v>
      </c>
      <c r="J40" s="204">
        <f t="shared" si="10"/>
        <v>13</v>
      </c>
      <c r="K40" s="204">
        <f t="shared" si="10"/>
        <v>11</v>
      </c>
      <c r="L40" s="204">
        <f t="shared" si="10"/>
        <v>0</v>
      </c>
      <c r="M40" s="204">
        <f t="shared" si="10"/>
        <v>17</v>
      </c>
      <c r="N40" s="204">
        <f t="shared" si="10"/>
        <v>17</v>
      </c>
      <c r="O40" s="204">
        <f t="shared" si="10"/>
        <v>11</v>
      </c>
      <c r="P40" s="204">
        <f t="shared" si="10"/>
        <v>7</v>
      </c>
      <c r="Q40" s="109"/>
    </row>
    <row r="41" spans="2:17" ht="24" customHeight="1" x14ac:dyDescent="0.45">
      <c r="B41" s="104" t="s">
        <v>131</v>
      </c>
      <c r="C41" s="200" t="e">
        <f t="shared" si="9"/>
        <v>#N/A</v>
      </c>
      <c r="D41" s="201" t="e">
        <f t="shared" si="9"/>
        <v>#N/A</v>
      </c>
      <c r="E41" s="28">
        <f t="shared" si="10"/>
        <v>36</v>
      </c>
      <c r="F41" s="28">
        <f t="shared" si="10"/>
        <v>45</v>
      </c>
      <c r="G41" s="28">
        <f t="shared" si="10"/>
        <v>91</v>
      </c>
      <c r="H41" s="28">
        <f t="shared" si="10"/>
        <v>26</v>
      </c>
      <c r="I41" s="28">
        <f t="shared" si="10"/>
        <v>82</v>
      </c>
      <c r="J41" s="28">
        <f t="shared" si="10"/>
        <v>62</v>
      </c>
      <c r="K41" s="28">
        <f t="shared" si="10"/>
        <v>48</v>
      </c>
      <c r="L41" s="28">
        <f t="shared" si="10"/>
        <v>0</v>
      </c>
      <c r="M41" s="28">
        <f t="shared" si="10"/>
        <v>57</v>
      </c>
      <c r="N41" s="28">
        <f t="shared" si="10"/>
        <v>70</v>
      </c>
      <c r="O41" s="28">
        <f t="shared" si="10"/>
        <v>52</v>
      </c>
      <c r="P41" s="28">
        <f t="shared" si="10"/>
        <v>29</v>
      </c>
    </row>
    <row r="42" spans="2:17" ht="24" customHeight="1" x14ac:dyDescent="0.45">
      <c r="B42" s="108" t="s">
        <v>132</v>
      </c>
      <c r="C42" s="202" t="e">
        <f t="shared" si="9"/>
        <v>#N/A</v>
      </c>
      <c r="D42" s="203" t="e">
        <f t="shared" si="9"/>
        <v>#N/A</v>
      </c>
      <c r="E42" s="204">
        <f t="shared" si="10"/>
        <v>245</v>
      </c>
      <c r="F42" s="204">
        <f t="shared" si="10"/>
        <v>254</v>
      </c>
      <c r="G42" s="204">
        <f t="shared" si="10"/>
        <v>426</v>
      </c>
      <c r="H42" s="204">
        <f t="shared" si="10"/>
        <v>179</v>
      </c>
      <c r="I42" s="204">
        <f t="shared" si="10"/>
        <v>349</v>
      </c>
      <c r="J42" s="204">
        <f t="shared" si="10"/>
        <v>263</v>
      </c>
      <c r="K42" s="204">
        <f t="shared" si="10"/>
        <v>220</v>
      </c>
      <c r="L42" s="204">
        <f t="shared" si="10"/>
        <v>0</v>
      </c>
      <c r="M42" s="204">
        <f t="shared" si="10"/>
        <v>228</v>
      </c>
      <c r="N42" s="204">
        <f t="shared" si="10"/>
        <v>289</v>
      </c>
      <c r="O42" s="204">
        <f t="shared" si="10"/>
        <v>409</v>
      </c>
      <c r="P42" s="204">
        <f t="shared" si="10"/>
        <v>215</v>
      </c>
      <c r="Q42" s="109"/>
    </row>
    <row r="43" spans="2:17" ht="24" customHeight="1" x14ac:dyDescent="0.45">
      <c r="B43" s="104" t="s">
        <v>133</v>
      </c>
      <c r="C43" s="200" t="e">
        <f t="shared" si="9"/>
        <v>#N/A</v>
      </c>
      <c r="D43" s="201" t="e">
        <f t="shared" si="9"/>
        <v>#N/A</v>
      </c>
      <c r="E43" s="28">
        <f t="shared" si="10"/>
        <v>21</v>
      </c>
      <c r="F43" s="28">
        <f t="shared" si="10"/>
        <v>22</v>
      </c>
      <c r="G43" s="28">
        <f t="shared" si="10"/>
        <v>44</v>
      </c>
      <c r="H43" s="28">
        <f t="shared" si="10"/>
        <v>22</v>
      </c>
      <c r="I43" s="28">
        <f t="shared" si="10"/>
        <v>35</v>
      </c>
      <c r="J43" s="28">
        <f t="shared" si="10"/>
        <v>18</v>
      </c>
      <c r="K43" s="28">
        <f t="shared" si="10"/>
        <v>24</v>
      </c>
      <c r="L43" s="28">
        <f t="shared" si="10"/>
        <v>0</v>
      </c>
      <c r="M43" s="28">
        <f t="shared" si="10"/>
        <v>33</v>
      </c>
      <c r="N43" s="28">
        <f t="shared" si="10"/>
        <v>27</v>
      </c>
      <c r="O43" s="28">
        <f t="shared" si="10"/>
        <v>56</v>
      </c>
      <c r="P43" s="28">
        <f t="shared" si="10"/>
        <v>33</v>
      </c>
    </row>
    <row r="44" spans="2:17" ht="24" customHeight="1" x14ac:dyDescent="0.45">
      <c r="B44" s="108" t="s">
        <v>134</v>
      </c>
      <c r="C44" s="202" t="e">
        <f t="shared" si="9"/>
        <v>#N/A</v>
      </c>
      <c r="D44" s="203" t="e">
        <f t="shared" si="9"/>
        <v>#N/A</v>
      </c>
      <c r="E44" s="204">
        <f t="shared" si="10"/>
        <v>141</v>
      </c>
      <c r="F44" s="204">
        <f t="shared" si="10"/>
        <v>130</v>
      </c>
      <c r="G44" s="204">
        <f t="shared" si="10"/>
        <v>214</v>
      </c>
      <c r="H44" s="204">
        <f t="shared" si="10"/>
        <v>82</v>
      </c>
      <c r="I44" s="204">
        <f t="shared" si="10"/>
        <v>198</v>
      </c>
      <c r="J44" s="204">
        <f t="shared" si="10"/>
        <v>155</v>
      </c>
      <c r="K44" s="204">
        <f t="shared" si="10"/>
        <v>113</v>
      </c>
      <c r="L44" s="204">
        <f t="shared" si="10"/>
        <v>0</v>
      </c>
      <c r="M44" s="204">
        <f t="shared" si="10"/>
        <v>145</v>
      </c>
      <c r="N44" s="204">
        <f t="shared" si="10"/>
        <v>163</v>
      </c>
      <c r="O44" s="204">
        <f t="shared" si="10"/>
        <v>227</v>
      </c>
      <c r="P44" s="204">
        <f t="shared" si="10"/>
        <v>100</v>
      </c>
      <c r="Q44" s="109"/>
    </row>
    <row r="45" spans="2:17" ht="24" customHeight="1" x14ac:dyDescent="0.45">
      <c r="B45" s="104" t="s">
        <v>135</v>
      </c>
      <c r="C45" s="200" t="e">
        <f t="shared" si="9"/>
        <v>#N/A</v>
      </c>
      <c r="D45" s="201" t="e">
        <f t="shared" si="9"/>
        <v>#N/A</v>
      </c>
      <c r="E45" s="28">
        <f t="shared" si="10"/>
        <v>0</v>
      </c>
      <c r="F45" s="28">
        <f t="shared" si="10"/>
        <v>0</v>
      </c>
      <c r="G45" s="28">
        <f t="shared" si="10"/>
        <v>0</v>
      </c>
      <c r="H45" s="28">
        <f t="shared" si="10"/>
        <v>0</v>
      </c>
      <c r="I45" s="28">
        <f t="shared" si="10"/>
        <v>1</v>
      </c>
      <c r="J45" s="28">
        <f t="shared" si="10"/>
        <v>0</v>
      </c>
      <c r="K45" s="28">
        <f t="shared" si="10"/>
        <v>0</v>
      </c>
      <c r="L45" s="28">
        <f t="shared" si="10"/>
        <v>0</v>
      </c>
      <c r="M45" s="28">
        <f t="shared" si="10"/>
        <v>0</v>
      </c>
      <c r="N45" s="28">
        <f t="shared" si="10"/>
        <v>0</v>
      </c>
      <c r="O45" s="28">
        <f t="shared" si="10"/>
        <v>0</v>
      </c>
      <c r="P45" s="28">
        <f t="shared" si="10"/>
        <v>0</v>
      </c>
    </row>
    <row r="46" spans="2:17" ht="24" customHeight="1" x14ac:dyDescent="0.45">
      <c r="B46" s="108" t="s">
        <v>136</v>
      </c>
      <c r="C46" s="202" t="e">
        <f t="shared" si="9"/>
        <v>#N/A</v>
      </c>
      <c r="D46" s="203" t="e">
        <f t="shared" si="9"/>
        <v>#N/A</v>
      </c>
      <c r="E46" s="204">
        <f t="shared" si="10"/>
        <v>2</v>
      </c>
      <c r="F46" s="204">
        <f t="shared" si="10"/>
        <v>4</v>
      </c>
      <c r="G46" s="204">
        <f t="shared" si="10"/>
        <v>0</v>
      </c>
      <c r="H46" s="204">
        <f t="shared" si="10"/>
        <v>1</v>
      </c>
      <c r="I46" s="204">
        <f t="shared" si="10"/>
        <v>1</v>
      </c>
      <c r="J46" s="204">
        <f t="shared" si="10"/>
        <v>1</v>
      </c>
      <c r="K46" s="204">
        <f t="shared" si="10"/>
        <v>1</v>
      </c>
      <c r="L46" s="204">
        <f t="shared" si="10"/>
        <v>0</v>
      </c>
      <c r="M46" s="204">
        <f t="shared" si="10"/>
        <v>1</v>
      </c>
      <c r="N46" s="204">
        <f t="shared" si="10"/>
        <v>2</v>
      </c>
      <c r="O46" s="204">
        <f t="shared" si="10"/>
        <v>2</v>
      </c>
      <c r="P46" s="204">
        <f t="shared" si="10"/>
        <v>1</v>
      </c>
      <c r="Q46" s="109"/>
    </row>
    <row r="47" spans="2:17" ht="24" customHeight="1" x14ac:dyDescent="0.45">
      <c r="B47" s="104" t="s">
        <v>137</v>
      </c>
      <c r="C47" s="200" t="e">
        <f t="shared" si="9"/>
        <v>#N/A</v>
      </c>
      <c r="D47" s="201" t="e">
        <f t="shared" si="9"/>
        <v>#N/A</v>
      </c>
      <c r="E47" s="28">
        <f t="shared" si="10"/>
        <v>0</v>
      </c>
      <c r="F47" s="28">
        <f t="shared" si="10"/>
        <v>0</v>
      </c>
      <c r="G47" s="28">
        <f t="shared" si="10"/>
        <v>0</v>
      </c>
      <c r="H47" s="28">
        <f t="shared" si="10"/>
        <v>0</v>
      </c>
      <c r="I47" s="28">
        <f t="shared" si="10"/>
        <v>0</v>
      </c>
      <c r="J47" s="28">
        <f t="shared" si="10"/>
        <v>0</v>
      </c>
      <c r="K47" s="28">
        <f t="shared" si="10"/>
        <v>0</v>
      </c>
      <c r="L47" s="28">
        <f t="shared" si="10"/>
        <v>0</v>
      </c>
      <c r="M47" s="28">
        <f t="shared" si="10"/>
        <v>0</v>
      </c>
      <c r="N47" s="28">
        <f t="shared" si="10"/>
        <v>0</v>
      </c>
      <c r="O47" s="28">
        <f t="shared" si="10"/>
        <v>0</v>
      </c>
      <c r="P47" s="28">
        <f t="shared" si="10"/>
        <v>0</v>
      </c>
    </row>
    <row r="49" spans="2:9" x14ac:dyDescent="0.45">
      <c r="B49" s="325" t="s">
        <v>171</v>
      </c>
      <c r="C49" s="326"/>
      <c r="D49" s="326"/>
      <c r="E49" s="326"/>
      <c r="F49" s="326"/>
      <c r="G49" s="326"/>
      <c r="H49" s="323"/>
      <c r="I49" s="114"/>
    </row>
    <row r="50" spans="2:9" x14ac:dyDescent="0.45">
      <c r="B50" s="388" t="s">
        <v>527</v>
      </c>
      <c r="C50" s="389"/>
      <c r="D50" s="389"/>
      <c r="E50" s="389"/>
      <c r="F50" s="389"/>
      <c r="G50" s="389"/>
      <c r="H50" s="389"/>
      <c r="I50" s="390"/>
    </row>
    <row r="51" spans="2:9" x14ac:dyDescent="0.45">
      <c r="B51" s="391"/>
      <c r="C51" s="336"/>
      <c r="D51" s="336"/>
      <c r="E51" s="336"/>
      <c r="F51" s="336"/>
      <c r="G51" s="336"/>
      <c r="H51" s="336"/>
      <c r="I51" s="392"/>
    </row>
    <row r="52" spans="2:9" x14ac:dyDescent="0.45">
      <c r="B52" s="391"/>
      <c r="C52" s="336"/>
      <c r="D52" s="336"/>
      <c r="E52" s="336"/>
      <c r="F52" s="336"/>
      <c r="G52" s="336"/>
      <c r="H52" s="336"/>
      <c r="I52" s="392"/>
    </row>
    <row r="53" spans="2:9" x14ac:dyDescent="0.45">
      <c r="B53" s="391"/>
      <c r="C53" s="336"/>
      <c r="D53" s="336"/>
      <c r="E53" s="336"/>
      <c r="F53" s="336"/>
      <c r="G53" s="336"/>
      <c r="H53" s="336"/>
      <c r="I53" s="392"/>
    </row>
    <row r="54" spans="2:9" x14ac:dyDescent="0.45">
      <c r="B54" s="391"/>
      <c r="C54" s="336"/>
      <c r="D54" s="336"/>
      <c r="E54" s="336"/>
      <c r="F54" s="336"/>
      <c r="G54" s="336"/>
      <c r="H54" s="336"/>
      <c r="I54" s="392"/>
    </row>
    <row r="55" spans="2:9" x14ac:dyDescent="0.45">
      <c r="B55" s="391"/>
      <c r="C55" s="336"/>
      <c r="D55" s="336"/>
      <c r="E55" s="336"/>
      <c r="F55" s="336"/>
      <c r="G55" s="336"/>
      <c r="H55" s="336"/>
      <c r="I55" s="392"/>
    </row>
    <row r="56" spans="2:9" x14ac:dyDescent="0.45">
      <c r="B56" s="391"/>
      <c r="C56" s="336"/>
      <c r="D56" s="336"/>
      <c r="E56" s="336"/>
      <c r="F56" s="336"/>
      <c r="G56" s="336"/>
      <c r="H56" s="336"/>
      <c r="I56" s="392"/>
    </row>
    <row r="57" spans="2:9" x14ac:dyDescent="0.45">
      <c r="B57" s="391"/>
      <c r="C57" s="336"/>
      <c r="D57" s="336"/>
      <c r="E57" s="336"/>
      <c r="F57" s="336"/>
      <c r="G57" s="336"/>
      <c r="H57" s="336"/>
      <c r="I57" s="392"/>
    </row>
    <row r="58" spans="2:9" x14ac:dyDescent="0.45">
      <c r="B58" s="391"/>
      <c r="C58" s="336"/>
      <c r="D58" s="336"/>
      <c r="E58" s="336"/>
      <c r="F58" s="336"/>
      <c r="G58" s="336"/>
      <c r="H58" s="336"/>
      <c r="I58" s="392"/>
    </row>
    <row r="59" spans="2:9" x14ac:dyDescent="0.45">
      <c r="B59" s="391"/>
      <c r="C59" s="336"/>
      <c r="D59" s="336"/>
      <c r="E59" s="336"/>
      <c r="F59" s="336"/>
      <c r="G59" s="336"/>
      <c r="H59" s="336"/>
      <c r="I59" s="392"/>
    </row>
    <row r="60" spans="2:9" x14ac:dyDescent="0.45">
      <c r="B60" s="391"/>
      <c r="C60" s="336"/>
      <c r="D60" s="336"/>
      <c r="E60" s="336"/>
      <c r="F60" s="336"/>
      <c r="G60" s="336"/>
      <c r="H60" s="336"/>
      <c r="I60" s="392"/>
    </row>
    <row r="61" spans="2:9" x14ac:dyDescent="0.45">
      <c r="B61" s="391"/>
      <c r="C61" s="336"/>
      <c r="D61" s="336"/>
      <c r="E61" s="336"/>
      <c r="F61" s="336"/>
      <c r="G61" s="336"/>
      <c r="H61" s="336"/>
      <c r="I61" s="392"/>
    </row>
    <row r="62" spans="2:9" x14ac:dyDescent="0.45">
      <c r="B62" s="393"/>
      <c r="C62" s="394"/>
      <c r="D62" s="394"/>
      <c r="E62" s="394"/>
      <c r="F62" s="394"/>
      <c r="G62" s="394"/>
      <c r="H62" s="394"/>
      <c r="I62" s="395"/>
    </row>
  </sheetData>
  <mergeCells count="2">
    <mergeCell ref="B50:I62"/>
    <mergeCell ref="B49:H49"/>
  </mergeCells>
  <hyperlinks>
    <hyperlink ref="Q2" location="Dash2Excl" display="Dashboard &gt;" xr:uid="{DE5F4EBF-2E53-455F-8386-8442CAC42934}"/>
  </hyperlinks>
  <pageMargins left="0.7" right="0.7" top="0.75" bottom="0.75" header="0.3" footer="0.3"/>
  <pageSetup paperSize="9" orientation="portrait" r:id="rId1"/>
  <extLst>
    <ext xmlns:x14="http://schemas.microsoft.com/office/spreadsheetml/2009/9/main" uri="{05C60535-1F16-4fd2-B633-F4F36F0B64E0}">
      <x14:sparklineGroups xmlns:xm="http://schemas.microsoft.com/office/excel/2006/main">
        <x14:sparklineGroup displayEmptyCellsAs="gap" high="1" low="1" xr2:uid="{0171E396-3E59-4218-9236-9261CFF9D5F6}">
          <x14:colorSeries rgb="FF376092"/>
          <x14:colorNegative rgb="FFD00000"/>
          <x14:colorAxis rgb="FF000000"/>
          <x14:colorMarkers rgb="FFD00000"/>
          <x14:colorFirst rgb="FFD00000"/>
          <x14:colorLast rgb="FFD00000"/>
          <x14:colorHigh rgb="FFFF0000"/>
          <x14:colorLow rgb="FF00B050"/>
          <x14:sparklines>
            <x14:sparkline>
              <xm:f>'8 Exclusions'!E8:P8</xm:f>
              <xm:sqref>Q8</xm:sqref>
            </x14:sparkline>
          </x14:sparklines>
        </x14:sparklineGroup>
        <x14:sparklineGroup displayEmptyCellsAs="gap" high="1" low="1" xr2:uid="{D02276D0-394D-427F-9C08-FFC1E5058F44}">
          <x14:colorSeries rgb="FF376092"/>
          <x14:colorNegative rgb="FFD00000"/>
          <x14:colorAxis rgb="FF000000"/>
          <x14:colorMarkers rgb="FFD00000"/>
          <x14:colorFirst rgb="FFD00000"/>
          <x14:colorLast rgb="FFD00000"/>
          <x14:colorHigh rgb="FFFF0000"/>
          <x14:colorLow rgb="FF00B050"/>
          <x14:sparklines>
            <x14:sparkline>
              <xm:f>'8 Exclusions'!E9:P9</xm:f>
              <xm:sqref>Q9</xm:sqref>
            </x14:sparkline>
          </x14:sparklines>
        </x14:sparklineGroup>
        <x14:sparklineGroup displayEmptyCellsAs="gap" high="1" low="1" xr2:uid="{27FF7F53-C236-408F-866B-F9778D46D707}">
          <x14:colorSeries rgb="FF376092"/>
          <x14:colorNegative rgb="FFD00000"/>
          <x14:colorAxis rgb="FF000000"/>
          <x14:colorMarkers rgb="FFD00000"/>
          <x14:colorFirst rgb="FFD00000"/>
          <x14:colorLast rgb="FFD00000"/>
          <x14:colorHigh rgb="FFFF0000"/>
          <x14:colorLow rgb="FF00B050"/>
          <x14:sparklines>
            <x14:sparkline>
              <xm:f>'8 Exclusions'!E10:P10</xm:f>
              <xm:sqref>Q10</xm:sqref>
            </x14:sparkline>
          </x14:sparklines>
        </x14:sparklineGroup>
        <x14:sparklineGroup displayEmptyCellsAs="gap" high="1" low="1" xr2:uid="{67CC772E-1AFE-4FAA-BE03-0B4CE4A167CE}">
          <x14:colorSeries rgb="FF376092"/>
          <x14:colorNegative rgb="FFD00000"/>
          <x14:colorAxis rgb="FF000000"/>
          <x14:colorMarkers rgb="FFD00000"/>
          <x14:colorFirst rgb="FFD00000"/>
          <x14:colorLast rgb="FFD00000"/>
          <x14:colorHigh rgb="FFFF0000"/>
          <x14:colorLow rgb="FF00B050"/>
          <x14:sparklines>
            <x14:sparkline>
              <xm:f>'8 Exclusions'!E11:P11</xm:f>
              <xm:sqref>Q11</xm:sqref>
            </x14:sparkline>
          </x14:sparklines>
        </x14:sparklineGroup>
        <x14:sparklineGroup displayEmptyCellsAs="gap" high="1" low="1" xr2:uid="{9455AFA6-2DA7-4AE8-8356-34726243725E}">
          <x14:colorSeries rgb="FF376092"/>
          <x14:colorNegative rgb="FFD00000"/>
          <x14:colorAxis rgb="FF000000"/>
          <x14:colorMarkers rgb="FFD00000"/>
          <x14:colorFirst rgb="FFD00000"/>
          <x14:colorLast rgb="FFD00000"/>
          <x14:colorHigh rgb="FFFF0000"/>
          <x14:colorLow rgb="FF00B050"/>
          <x14:sparklines>
            <x14:sparkline>
              <xm:f>'8 Exclusions'!E12:P12</xm:f>
              <xm:sqref>Q12</xm:sqref>
            </x14:sparkline>
          </x14:sparklines>
        </x14:sparklineGroup>
        <x14:sparklineGroup displayEmptyCellsAs="gap" high="1" low="1" xr2:uid="{FD8D926B-62CD-4FB9-8B15-A685710B4E59}">
          <x14:colorSeries rgb="FF376092"/>
          <x14:colorNegative rgb="FFD00000"/>
          <x14:colorAxis rgb="FF000000"/>
          <x14:colorMarkers rgb="FFD00000"/>
          <x14:colorFirst rgb="FFD00000"/>
          <x14:colorLast rgb="FFD00000"/>
          <x14:colorHigh rgb="FFFF0000"/>
          <x14:colorLow rgb="FF00B050"/>
          <x14:sparklines>
            <x14:sparkline>
              <xm:f>'8 Exclusions'!E13:P13</xm:f>
              <xm:sqref>Q13</xm:sqref>
            </x14:sparkline>
          </x14:sparklines>
        </x14:sparklineGroup>
        <x14:sparklineGroup displayEmptyCellsAs="gap" high="1" low="1" xr2:uid="{CA39F3F2-9E6E-439A-B2A8-2646E69CAF52}">
          <x14:colorSeries rgb="FF376092"/>
          <x14:colorNegative rgb="FFD00000"/>
          <x14:colorAxis rgb="FF000000"/>
          <x14:colorMarkers rgb="FFD00000"/>
          <x14:colorFirst rgb="FFD00000"/>
          <x14:colorLast rgb="FFD00000"/>
          <x14:colorHigh rgb="FFFF0000"/>
          <x14:colorLow rgb="FF00B050"/>
          <x14:sparklines>
            <x14:sparkline>
              <xm:f>'8 Exclusions'!E14:P14</xm:f>
              <xm:sqref>Q14</xm:sqref>
            </x14:sparkline>
          </x14:sparklines>
        </x14:sparklineGroup>
        <x14:sparklineGroup displayEmptyCellsAs="gap" high="1" low="1" xr2:uid="{38F94C6E-E359-407B-972C-2F41EDDA8B91}">
          <x14:colorSeries rgb="FF376092"/>
          <x14:colorNegative rgb="FFD00000"/>
          <x14:colorAxis rgb="FF000000"/>
          <x14:colorMarkers rgb="FFD00000"/>
          <x14:colorFirst rgb="FFD00000"/>
          <x14:colorLast rgb="FFD00000"/>
          <x14:colorHigh rgb="FFFF0000"/>
          <x14:colorLow rgb="FF00B050"/>
          <x14:sparklines>
            <x14:sparkline>
              <xm:f>'8 Exclusions'!E15:P15</xm:f>
              <xm:sqref>Q15</xm:sqref>
            </x14:sparkline>
          </x14:sparklines>
        </x14:sparklineGroup>
        <x14:sparklineGroup displayEmptyCellsAs="gap" high="1" low="1" xr2:uid="{470FB699-4696-439E-91AF-F96ED932F7C0}">
          <x14:colorSeries rgb="FF376092"/>
          <x14:colorNegative rgb="FFD00000"/>
          <x14:colorAxis rgb="FF000000"/>
          <x14:colorMarkers rgb="FFD00000"/>
          <x14:colorFirst rgb="FFD00000"/>
          <x14:colorLast rgb="FFD00000"/>
          <x14:colorHigh rgb="FFFF0000"/>
          <x14:colorLow rgb="FF00B050"/>
          <x14:sparklines>
            <x14:sparkline>
              <xm:f>'8 Exclusions'!E16:P16</xm:f>
              <xm:sqref>Q16</xm:sqref>
            </x14:sparkline>
          </x14:sparklines>
        </x14:sparklineGroup>
        <x14:sparklineGroup displayEmptyCellsAs="gap" high="1" low="1" xr2:uid="{E4B0EB69-8443-4F32-B4F7-F9C5E914D5F9}">
          <x14:colorSeries rgb="FF376092"/>
          <x14:colorNegative rgb="FFD00000"/>
          <x14:colorAxis rgb="FF000000"/>
          <x14:colorMarkers rgb="FFD00000"/>
          <x14:colorFirst rgb="FFD00000"/>
          <x14:colorLast rgb="FFD00000"/>
          <x14:colorHigh rgb="FFFF0000"/>
          <x14:colorLow rgb="FF00B050"/>
          <x14:sparklines>
            <x14:sparkline>
              <xm:f>'8 Exclusions'!E17:P17</xm:f>
              <xm:sqref>Q17</xm:sqref>
            </x14:sparkline>
          </x14:sparklines>
        </x14:sparklineGroup>
        <x14:sparklineGroup displayEmptyCellsAs="gap" high="1" low="1" xr2:uid="{1FF012F9-BA92-4E48-9BC9-C753FB505103}">
          <x14:colorSeries rgb="FF376092"/>
          <x14:colorNegative rgb="FFD00000"/>
          <x14:colorAxis rgb="FF000000"/>
          <x14:colorMarkers rgb="FFD00000"/>
          <x14:colorFirst rgb="FFD00000"/>
          <x14:colorLast rgb="FFD00000"/>
          <x14:colorHigh rgb="FFFF0000"/>
          <x14:colorLow rgb="FF00B050"/>
          <x14:sparklines>
            <x14:sparkline>
              <xm:f>'8 Exclusions'!E18:P18</xm:f>
              <xm:sqref>Q18</xm:sqref>
            </x14:sparkline>
          </x14:sparklines>
        </x14:sparklineGroup>
        <x14:sparklineGroup displayEmptyCellsAs="gap" high="1" low="1" xr2:uid="{BCC6DE7B-65A7-4099-AE5E-C797A86C4F0A}">
          <x14:colorSeries rgb="FF376092"/>
          <x14:colorNegative rgb="FFD00000"/>
          <x14:colorAxis rgb="FF000000"/>
          <x14:colorMarkers rgb="FFD00000"/>
          <x14:colorFirst rgb="FFD00000"/>
          <x14:colorLast rgb="FFD00000"/>
          <x14:colorHigh rgb="FFFF0000"/>
          <x14:colorLow rgb="FF00B050"/>
          <x14:sparklines>
            <x14:sparkline>
              <xm:f>'8 Exclusions'!E19:P19</xm:f>
              <xm:sqref>Q19</xm:sqref>
            </x14:sparkline>
          </x14:sparklines>
        </x14:sparklineGroup>
        <x14:sparklineGroup displayEmptyCellsAs="gap" high="1" low="1" xr2:uid="{FE0B85B8-2359-4AAC-B4BF-76454F4E296B}">
          <x14:colorSeries rgb="FF376092"/>
          <x14:colorNegative rgb="FFD00000"/>
          <x14:colorAxis rgb="FF000000"/>
          <x14:colorMarkers rgb="FFD00000"/>
          <x14:colorFirst rgb="FFD00000"/>
          <x14:colorLast rgb="FFD00000"/>
          <x14:colorHigh rgb="FFFF0000"/>
          <x14:colorLow rgb="FF00B050"/>
          <x14:sparklines>
            <x14:sparkline>
              <xm:f>'8 Exclusions'!E20:P20</xm:f>
              <xm:sqref>Q20</xm:sqref>
            </x14:sparkline>
          </x14:sparklines>
        </x14:sparklineGroup>
        <x14:sparklineGroup displayEmptyCellsAs="gap" high="1" low="1" xr2:uid="{CBDD709E-97C3-4DFA-A062-2B773AA23260}">
          <x14:colorSeries rgb="FF376092"/>
          <x14:colorNegative rgb="FFD00000"/>
          <x14:colorAxis rgb="FF000000"/>
          <x14:colorMarkers rgb="FFD00000"/>
          <x14:colorFirst rgb="FFD00000"/>
          <x14:colorLast rgb="FFD00000"/>
          <x14:colorHigh rgb="FFFF0000"/>
          <x14:colorLow rgb="FF00B050"/>
          <x14:sparklines>
            <x14:sparkline>
              <xm:f>'8 Exclusions'!E21:P21</xm:f>
              <xm:sqref>Q21</xm:sqref>
            </x14:sparkline>
          </x14:sparklines>
        </x14:sparklineGroup>
        <x14:sparklineGroup displayEmptyCellsAs="gap" high="1" low="1" xr2:uid="{2A32BAC3-2B8A-4F2A-9B65-3F10C3D4C9F8}">
          <x14:colorSeries rgb="FF376092"/>
          <x14:colorNegative rgb="FFD00000"/>
          <x14:colorAxis rgb="FF000000"/>
          <x14:colorMarkers rgb="FFD00000"/>
          <x14:colorFirst rgb="FFD00000"/>
          <x14:colorLast rgb="FFD00000"/>
          <x14:colorHigh rgb="FFFF0000"/>
          <x14:colorLow rgb="FF00B050"/>
          <x14:sparklines>
            <x14:sparkline>
              <xm:f>'8 Exclusions'!E22:P22</xm:f>
              <xm:sqref>Q22</xm:sqref>
            </x14:sparkline>
          </x14:sparklines>
        </x14:sparklineGroup>
        <x14:sparklineGroup displayEmptyCellsAs="gap" high="1" low="1" xr2:uid="{EC37E3E1-200D-46FC-8609-4CEFE7807FC4}">
          <x14:colorSeries rgb="FF376092"/>
          <x14:colorNegative rgb="FFD00000"/>
          <x14:colorAxis rgb="FF000000"/>
          <x14:colorMarkers rgb="FFD00000"/>
          <x14:colorFirst rgb="FFD00000"/>
          <x14:colorLast rgb="FFD00000"/>
          <x14:colorHigh rgb="FFFF0000"/>
          <x14:colorLow rgb="FF00B050"/>
          <x14:sparklines>
            <x14:sparkline>
              <xm:f>'8 Exclusions'!E23:P23</xm:f>
              <xm:sqref>Q23</xm:sqref>
            </x14:sparkline>
          </x14:sparklines>
        </x14:sparklineGroup>
        <x14:sparklineGroup displayEmptyCellsAs="gap" high="1" low="1" xr2:uid="{C186449F-CB94-45C4-A010-9ADC09525B20}">
          <x14:colorSeries rgb="FF376092"/>
          <x14:colorNegative rgb="FFD00000"/>
          <x14:colorAxis rgb="FF000000"/>
          <x14:colorMarkers rgb="FFD00000"/>
          <x14:colorFirst rgb="FFD00000"/>
          <x14:colorLast rgb="FFD00000"/>
          <x14:colorHigh rgb="FFFF0000"/>
          <x14:colorLow rgb="FF00B050"/>
          <x14:sparklines>
            <x14:sparkline>
              <xm:f>'8 Exclusions'!E24:P24</xm:f>
              <xm:sqref>Q24</xm:sqref>
            </x14:sparkline>
          </x14:sparklines>
        </x14:sparklineGroup>
        <x14:sparklineGroup displayEmptyCellsAs="gap" high="1" low="1" xr2:uid="{D0112357-CF4F-4424-B3EE-17562C19AD91}">
          <x14:colorSeries rgb="FF376092"/>
          <x14:colorNegative rgb="FFD00000"/>
          <x14:colorAxis rgb="FF000000"/>
          <x14:colorMarkers rgb="FFD00000"/>
          <x14:colorFirst rgb="FFD00000"/>
          <x14:colorLast rgb="FFD00000"/>
          <x14:colorHigh rgb="FFFF0000"/>
          <x14:colorLow rgb="FF00B050"/>
          <x14:sparklines>
            <x14:sparkline>
              <xm:f>'8 Exclusions'!E25:P25</xm:f>
              <xm:sqref>Q25</xm:sqref>
            </x14:sparkline>
          </x14:sparklines>
        </x14:sparklineGroup>
        <x14:sparklineGroup displayEmptyCellsAs="gap" high="1" low="1" xr2:uid="{41510785-9514-4517-A0E6-D171F32A156B}">
          <x14:colorSeries rgb="FF376092"/>
          <x14:colorNegative rgb="FFD00000"/>
          <x14:colorAxis rgb="FF000000"/>
          <x14:colorMarkers rgb="FFD00000"/>
          <x14:colorFirst rgb="FFD00000"/>
          <x14:colorLast rgb="FFD00000"/>
          <x14:colorHigh rgb="FFFF0000"/>
          <x14:colorLow rgb="FF00B050"/>
          <x14:sparklines>
            <x14:sparkline>
              <xm:f>'8 Exclusions'!E26:P26</xm:f>
              <xm:sqref>Q26</xm:sqref>
            </x14:sparkline>
          </x14:sparklines>
        </x14:sparklineGroup>
        <x14:sparklineGroup displayEmptyCellsAs="gap" high="1" low="1" xr2:uid="{88EFF88D-8F64-4C42-99C0-67AA9FF07946}">
          <x14:colorSeries rgb="FF376092"/>
          <x14:colorNegative rgb="FFD00000"/>
          <x14:colorAxis rgb="FF000000"/>
          <x14:colorMarkers rgb="FFD00000"/>
          <x14:colorFirst rgb="FFD00000"/>
          <x14:colorLast rgb="FFD00000"/>
          <x14:colorHigh rgb="FFFF0000"/>
          <x14:colorLow rgb="FF00B050"/>
          <x14:sparklines>
            <x14:sparkline>
              <xm:f>'8 Exclusions'!E27:P27</xm:f>
              <xm:sqref>Q27</xm:sqref>
            </x14:sparkline>
          </x14:sparklines>
        </x14:sparklineGroup>
        <x14:sparklineGroup displayEmptyCellsAs="gap" high="1" low="1" xr2:uid="{B43630A4-8DF8-49B1-A1F2-5406D7F06A0D}">
          <x14:colorSeries rgb="FF376092"/>
          <x14:colorNegative rgb="FFD00000"/>
          <x14:colorAxis rgb="FF000000"/>
          <x14:colorMarkers rgb="FFD00000"/>
          <x14:colorFirst rgb="FFD00000"/>
          <x14:colorLast rgb="FFD00000"/>
          <x14:colorHigh rgb="FFFF0000"/>
          <x14:colorLow rgb="FF00B050"/>
          <x14:sparklines>
            <x14:sparkline>
              <xm:f>'8 Exclusions'!E29:P29</xm:f>
              <xm:sqref>Q29</xm:sqref>
            </x14:sparkline>
          </x14:sparklines>
        </x14:sparklineGroup>
        <x14:sparklineGroup displayEmptyCellsAs="gap" high="1" low="1" xr2:uid="{B53AB1CA-A7C1-4E49-8B11-6437C3DDCFA5}">
          <x14:colorSeries rgb="FF376092"/>
          <x14:colorNegative rgb="FFD00000"/>
          <x14:colorAxis rgb="FF000000"/>
          <x14:colorMarkers rgb="FFD00000"/>
          <x14:colorFirst rgb="FFD00000"/>
          <x14:colorLast rgb="FFD00000"/>
          <x14:colorHigh rgb="FFFF0000"/>
          <x14:colorLow rgb="FF00B050"/>
          <x14:sparklines>
            <x14:sparkline>
              <xm:f>'8 Exclusions'!E30:P30</xm:f>
              <xm:sqref>Q30</xm:sqref>
            </x14:sparkline>
          </x14:sparklines>
        </x14:sparklineGroup>
        <x14:sparklineGroup displayEmptyCellsAs="gap" high="1" low="1" xr2:uid="{F30F1983-DD7D-4ECC-B71D-F4B9537EC4F5}">
          <x14:colorSeries rgb="FF376092"/>
          <x14:colorNegative rgb="FFD00000"/>
          <x14:colorAxis rgb="FF000000"/>
          <x14:colorMarkers rgb="FFD00000"/>
          <x14:colorFirst rgb="FFD00000"/>
          <x14:colorLast rgb="FFD00000"/>
          <x14:colorHigh rgb="FFFF0000"/>
          <x14:colorLow rgb="FF00B050"/>
          <x14:sparklines>
            <x14:sparkline>
              <xm:f>'8 Exclusions'!E31:P31</xm:f>
              <xm:sqref>Q31</xm:sqref>
            </x14:sparkline>
          </x14:sparklines>
        </x14:sparklineGroup>
        <x14:sparklineGroup displayEmptyCellsAs="gap" high="1" low="1" xr2:uid="{D941906F-B266-48F7-A6AE-0C029C504CBA}">
          <x14:colorSeries rgb="FF376092"/>
          <x14:colorNegative rgb="FFD00000"/>
          <x14:colorAxis rgb="FF000000"/>
          <x14:colorMarkers rgb="FFD00000"/>
          <x14:colorFirst rgb="FFD00000"/>
          <x14:colorLast rgb="FFD00000"/>
          <x14:colorHigh rgb="FFFF0000"/>
          <x14:colorLow rgb="FF00B050"/>
          <x14:sparklines>
            <x14:sparkline>
              <xm:f>'8 Exclusions'!E32:P32</xm:f>
              <xm:sqref>Q32</xm:sqref>
            </x14:sparkline>
          </x14:sparklines>
        </x14:sparklineGroup>
        <x14:sparklineGroup displayEmptyCellsAs="gap" high="1" low="1" xr2:uid="{F63AF1E2-53D6-46D1-9233-E49780C96D11}">
          <x14:colorSeries rgb="FF376092"/>
          <x14:colorNegative rgb="FFD00000"/>
          <x14:colorAxis rgb="FF000000"/>
          <x14:colorMarkers rgb="FFD00000"/>
          <x14:colorFirst rgb="FFD00000"/>
          <x14:colorLast rgb="FFD00000"/>
          <x14:colorHigh rgb="FFFF0000"/>
          <x14:colorLow rgb="FF00B050"/>
          <x14:sparklines>
            <x14:sparkline>
              <xm:f>'8 Exclusions'!E28:P28</xm:f>
              <xm:sqref>Q28</xm:sqref>
            </x14:sparkline>
          </x14:sparklines>
        </x14:sparklineGroup>
        <x14:sparklineGroup displayEmptyCellsAs="gap" high="1" low="1" xr2:uid="{B82415BA-2D70-4870-B977-92267F19B2A2}">
          <x14:colorSeries rgb="FF376092"/>
          <x14:colorNegative rgb="FFD00000"/>
          <x14:colorAxis rgb="FF000000"/>
          <x14:colorMarkers rgb="FFD00000"/>
          <x14:colorFirst rgb="FFD00000"/>
          <x14:colorLast rgb="FFD00000"/>
          <x14:colorHigh rgb="FFFF0000"/>
          <x14:colorLow rgb="FF00B050"/>
          <x14:sparklines>
            <x14:sparkline>
              <xm:f>'8 Exclusions'!E33:P33</xm:f>
              <xm:sqref>Q33</xm:sqref>
            </x14:sparkline>
          </x14:sparklines>
        </x14:sparklineGroup>
        <x14:sparklineGroup displayEmptyCellsAs="gap" high="1" low="1" xr2:uid="{89D703B8-3257-4ECF-BE62-E05804EA0E21}">
          <x14:colorSeries rgb="FF376092"/>
          <x14:colorNegative rgb="FFD00000"/>
          <x14:colorAxis rgb="FF000000"/>
          <x14:colorMarkers rgb="FFD00000"/>
          <x14:colorFirst rgb="FFD00000"/>
          <x14:colorLast rgb="FFD00000"/>
          <x14:colorHigh rgb="FFFF0000"/>
          <x14:colorLow rgb="FF00B050"/>
          <x14:sparklines>
            <x14:sparkline>
              <xm:f>'8 Exclusions'!E34:P34</xm:f>
              <xm:sqref>Q34</xm:sqref>
            </x14:sparkline>
          </x14:sparklines>
        </x14:sparklineGroup>
        <x14:sparklineGroup displayEmptyCellsAs="gap" high="1" low="1" xr2:uid="{2B60AA65-5E9B-4943-B499-4899C4B84096}">
          <x14:colorSeries rgb="FF376092"/>
          <x14:colorNegative rgb="FFD00000"/>
          <x14:colorAxis rgb="FF000000"/>
          <x14:colorMarkers rgb="FFD00000"/>
          <x14:colorFirst rgb="FFD00000"/>
          <x14:colorLast rgb="FFD00000"/>
          <x14:colorHigh rgb="FFFF0000"/>
          <x14:colorLow rgb="FF00B050"/>
          <x14:sparklines>
            <x14:sparkline>
              <xm:f>'8 Exclusions'!E35:P35</xm:f>
              <xm:sqref>Q35</xm:sqref>
            </x14:sparkline>
          </x14:sparklines>
        </x14:sparklineGroup>
        <x14:sparklineGroup displayEmptyCellsAs="gap" high="1" low="1" xr2:uid="{BD4556B9-C7A6-46B5-BD4D-81808F1E09F5}">
          <x14:colorSeries rgb="FF376092"/>
          <x14:colorNegative rgb="FFD00000"/>
          <x14:colorAxis rgb="FF000000"/>
          <x14:colorMarkers rgb="FFD00000"/>
          <x14:colorFirst rgb="FFD00000"/>
          <x14:colorLast rgb="FFD00000"/>
          <x14:colorHigh rgb="FFFF0000"/>
          <x14:colorLow rgb="FF00B050"/>
          <x14:sparklines>
            <x14:sparkline>
              <xm:f>'8 Exclusions'!E36:P36</xm:f>
              <xm:sqref>Q36</xm:sqref>
            </x14:sparkline>
          </x14:sparklines>
        </x14:sparklineGroup>
        <x14:sparklineGroup displayEmptyCellsAs="gap" high="1" low="1" xr2:uid="{C40B3D84-0E99-4DFC-AF07-FE7AC143539D}">
          <x14:colorSeries rgb="FF376092"/>
          <x14:colorNegative rgb="FFD00000"/>
          <x14:colorAxis rgb="FF000000"/>
          <x14:colorMarkers rgb="FFD00000"/>
          <x14:colorFirst rgb="FFD00000"/>
          <x14:colorLast rgb="FFD00000"/>
          <x14:colorHigh rgb="FFFF0000"/>
          <x14:colorLow rgb="FF00B050"/>
          <x14:sparklines>
            <x14:sparkline>
              <xm:f>'8 Exclusions'!E37:P37</xm:f>
              <xm:sqref>Q37</xm:sqref>
            </x14:sparkline>
          </x14:sparklines>
        </x14:sparklineGroup>
        <x14:sparklineGroup displayEmptyCellsAs="gap" high="1" low="1" xr2:uid="{AFB6CD1F-EFF5-410E-BA3A-AAC00A12B618}">
          <x14:colorSeries rgb="FF376092"/>
          <x14:colorNegative rgb="FFD00000"/>
          <x14:colorAxis rgb="FF000000"/>
          <x14:colorMarkers rgb="FFD00000"/>
          <x14:colorFirst rgb="FFD00000"/>
          <x14:colorLast rgb="FFD00000"/>
          <x14:colorHigh rgb="FFFF0000"/>
          <x14:colorLow rgb="FF00B050"/>
          <x14:sparklines>
            <x14:sparkline>
              <xm:f>'8 Exclusions'!E38:P38</xm:f>
              <xm:sqref>Q38</xm:sqref>
            </x14:sparkline>
          </x14:sparklines>
        </x14:sparklineGroup>
        <x14:sparklineGroup displayEmptyCellsAs="gap" high="1" low="1" xr2:uid="{24130E18-5DA1-4723-883A-A8CD945BE344}">
          <x14:colorSeries rgb="FF376092"/>
          <x14:colorNegative rgb="FFD00000"/>
          <x14:colorAxis rgb="FF000000"/>
          <x14:colorMarkers rgb="FFD00000"/>
          <x14:colorFirst rgb="FFD00000"/>
          <x14:colorLast rgb="FFD00000"/>
          <x14:colorHigh rgb="FFFF0000"/>
          <x14:colorLow rgb="FF00B050"/>
          <x14:sparklines>
            <x14:sparkline>
              <xm:f>'8 Exclusions'!E39:P39</xm:f>
              <xm:sqref>Q39</xm:sqref>
            </x14:sparkline>
          </x14:sparklines>
        </x14:sparklineGroup>
        <x14:sparklineGroup displayEmptyCellsAs="gap" high="1" low="1" xr2:uid="{4FB0D5A7-9DB5-498E-A28D-C57B22C85985}">
          <x14:colorSeries rgb="FF376092"/>
          <x14:colorNegative rgb="FFD00000"/>
          <x14:colorAxis rgb="FF000000"/>
          <x14:colorMarkers rgb="FFD00000"/>
          <x14:colorFirst rgb="FFD00000"/>
          <x14:colorLast rgb="FFD00000"/>
          <x14:colorHigh rgb="FFFF0000"/>
          <x14:colorLow rgb="FF00B050"/>
          <x14:sparklines>
            <x14:sparkline>
              <xm:f>'8 Exclusions'!E40:P40</xm:f>
              <xm:sqref>Q40</xm:sqref>
            </x14:sparkline>
          </x14:sparklines>
        </x14:sparklineGroup>
        <x14:sparklineGroup displayEmptyCellsAs="gap" high="1" low="1" xr2:uid="{E741F7D9-233E-46A8-868E-ABFD8CCB3D0E}">
          <x14:colorSeries rgb="FF376092"/>
          <x14:colorNegative rgb="FFD00000"/>
          <x14:colorAxis rgb="FF000000"/>
          <x14:colorMarkers rgb="FFD00000"/>
          <x14:colorFirst rgb="FFD00000"/>
          <x14:colorLast rgb="FFD00000"/>
          <x14:colorHigh rgb="FFFF0000"/>
          <x14:colorLow rgb="FF00B050"/>
          <x14:sparklines>
            <x14:sparkline>
              <xm:f>'8 Exclusions'!E41:P41</xm:f>
              <xm:sqref>Q41</xm:sqref>
            </x14:sparkline>
          </x14:sparklines>
        </x14:sparklineGroup>
        <x14:sparklineGroup displayEmptyCellsAs="gap" high="1" low="1" xr2:uid="{8C9FE9B5-E9DD-43E6-8D75-BF523B43F178}">
          <x14:colorSeries rgb="FF376092"/>
          <x14:colorNegative rgb="FFD00000"/>
          <x14:colorAxis rgb="FF000000"/>
          <x14:colorMarkers rgb="FFD00000"/>
          <x14:colorFirst rgb="FFD00000"/>
          <x14:colorLast rgb="FFD00000"/>
          <x14:colorHigh rgb="FFFF0000"/>
          <x14:colorLow rgb="FF00B050"/>
          <x14:sparklines>
            <x14:sparkline>
              <xm:f>'8 Exclusions'!E42:P42</xm:f>
              <xm:sqref>Q42</xm:sqref>
            </x14:sparkline>
          </x14:sparklines>
        </x14:sparklineGroup>
        <x14:sparklineGroup displayEmptyCellsAs="gap" high="1" low="1" xr2:uid="{225AD7C5-9B5A-4012-BE69-0566A620DD1D}">
          <x14:colorSeries rgb="FF376092"/>
          <x14:colorNegative rgb="FFD00000"/>
          <x14:colorAxis rgb="FF000000"/>
          <x14:colorMarkers rgb="FFD00000"/>
          <x14:colorFirst rgb="FFD00000"/>
          <x14:colorLast rgb="FFD00000"/>
          <x14:colorHigh rgb="FFFF0000"/>
          <x14:colorLow rgb="FF00B050"/>
          <x14:sparklines>
            <x14:sparkline>
              <xm:f>'8 Exclusions'!E43:P43</xm:f>
              <xm:sqref>Q43</xm:sqref>
            </x14:sparkline>
          </x14:sparklines>
        </x14:sparklineGroup>
        <x14:sparklineGroup displayEmptyCellsAs="gap" high="1" low="1" xr2:uid="{2A8DDAAB-2BA8-4BD6-9EA8-42375EFF29EE}">
          <x14:colorSeries rgb="FF376092"/>
          <x14:colorNegative rgb="FFD00000"/>
          <x14:colorAxis rgb="FF000000"/>
          <x14:colorMarkers rgb="FFD00000"/>
          <x14:colorFirst rgb="FFD00000"/>
          <x14:colorLast rgb="FFD00000"/>
          <x14:colorHigh rgb="FFFF0000"/>
          <x14:colorLow rgb="FF00B050"/>
          <x14:sparklines>
            <x14:sparkline>
              <xm:f>'8 Exclusions'!E44:P44</xm:f>
              <xm:sqref>Q44</xm:sqref>
            </x14:sparkline>
          </x14:sparklines>
        </x14:sparklineGroup>
        <x14:sparklineGroup displayEmptyCellsAs="gap" high="1" low="1" xr2:uid="{32987C66-A3C9-4249-A084-B6ED3A4C6995}">
          <x14:colorSeries rgb="FF376092"/>
          <x14:colorNegative rgb="FFD00000"/>
          <x14:colorAxis rgb="FF000000"/>
          <x14:colorMarkers rgb="FFD00000"/>
          <x14:colorFirst rgb="FFD00000"/>
          <x14:colorLast rgb="FFD00000"/>
          <x14:colorHigh rgb="FFFF0000"/>
          <x14:colorLow rgb="FF00B050"/>
          <x14:sparklines>
            <x14:sparkline>
              <xm:f>'8 Exclusions'!E45:P45</xm:f>
              <xm:sqref>Q45</xm:sqref>
            </x14:sparkline>
          </x14:sparklines>
        </x14:sparklineGroup>
        <x14:sparklineGroup displayEmptyCellsAs="gap" high="1" low="1" xr2:uid="{F0649E6D-E8BC-4FF7-8440-02518D8604A6}">
          <x14:colorSeries rgb="FF376092"/>
          <x14:colorNegative rgb="FFD00000"/>
          <x14:colorAxis rgb="FF000000"/>
          <x14:colorMarkers rgb="FFD00000"/>
          <x14:colorFirst rgb="FFD00000"/>
          <x14:colorLast rgb="FFD00000"/>
          <x14:colorHigh rgb="FFFF0000"/>
          <x14:colorLow rgb="FF00B050"/>
          <x14:sparklines>
            <x14:sparkline>
              <xm:f>'8 Exclusions'!E46:P46</xm:f>
              <xm:sqref>Q46</xm:sqref>
            </x14:sparkline>
          </x14:sparklines>
        </x14:sparklineGroup>
        <x14:sparklineGroup displayEmptyCellsAs="gap" high="1" low="1" xr2:uid="{A04B0B62-0642-4C33-B04F-F8A5EE3DEF26}">
          <x14:colorSeries rgb="FF376092"/>
          <x14:colorNegative rgb="FFD00000"/>
          <x14:colorAxis rgb="FF000000"/>
          <x14:colorMarkers rgb="FFD00000"/>
          <x14:colorFirst rgb="FFD00000"/>
          <x14:colorLast rgb="FFD00000"/>
          <x14:colorHigh rgb="FFFF0000"/>
          <x14:colorLow rgb="FF00B050"/>
          <x14:sparklines>
            <x14:sparkline>
              <xm:f>'8 Exclusions'!E47:P47</xm:f>
              <xm:sqref>Q47</xm:sqref>
            </x14:sparkline>
          </x14:sparklines>
        </x14:sparklineGroup>
      </x14:sparklineGroup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EDFEDAC1AD5C24CAE9AED668465E4B4" ma:contentTypeVersion="6" ma:contentTypeDescription="Create a new document." ma:contentTypeScope="" ma:versionID="02f5790d03a6e953eacdc9a5ff51be90">
  <xsd:schema xmlns:xsd="http://www.w3.org/2001/XMLSchema" xmlns:xs="http://www.w3.org/2001/XMLSchema" xmlns:p="http://schemas.microsoft.com/office/2006/metadata/properties" xmlns:ns2="304f2935-d4b9-4a2b-aa8f-c513b5eef475" xmlns:ns3="2a9e3364-73c5-4a8c-b5df-1f4e5270de29" targetNamespace="http://schemas.microsoft.com/office/2006/metadata/properties" ma:root="true" ma:fieldsID="d94bd1522eb98c538f5a8f3d0dfbf785" ns2:_="" ns3:_="">
    <xsd:import namespace="304f2935-d4b9-4a2b-aa8f-c513b5eef475"/>
    <xsd:import namespace="2a9e3364-73c5-4a8c-b5df-1f4e5270de2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4f2935-d4b9-4a2b-aa8f-c513b5eef4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a9e3364-73c5-4a8c-b5df-1f4e5270de2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721701-60FE-4445-91F1-DFE12ED7C2D6}">
  <ds:schemaRefs>
    <ds:schemaRef ds:uri="2a9e3364-73c5-4a8c-b5df-1f4e5270de29"/>
    <ds:schemaRef ds:uri="http://purl.org/dc/dcmityp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304f2935-d4b9-4a2b-aa8f-c513b5eef475"/>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407E829F-722B-4BBB-A56C-53AE69ECD2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4f2935-d4b9-4a2b-aa8f-c513b5eef475"/>
    <ds:schemaRef ds:uri="2a9e3364-73c5-4a8c-b5df-1f4e5270de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43884-104B-4104-9A78-1B280918B85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33</vt:i4>
      </vt:variant>
    </vt:vector>
  </HeadingPairs>
  <TitlesOfParts>
    <vt:vector size="54" baseType="lpstr">
      <vt:lpstr>Glossary</vt:lpstr>
      <vt:lpstr>Dashboard</vt:lpstr>
      <vt:lpstr>Monthly Data</vt:lpstr>
      <vt:lpstr>AnnualData</vt:lpstr>
      <vt:lpstr>2&amp;3 Education</vt:lpstr>
      <vt:lpstr>4&amp;7 EHCPs</vt:lpstr>
      <vt:lpstr>EHCP data</vt:lpstr>
      <vt:lpstr>Attainment Data</vt:lpstr>
      <vt:lpstr>8 Exclusions</vt:lpstr>
      <vt:lpstr>Exclusion Data</vt:lpstr>
      <vt:lpstr>9 NEET</vt:lpstr>
      <vt:lpstr>NEET Data</vt:lpstr>
      <vt:lpstr>10 Access to Services</vt:lpstr>
      <vt:lpstr>11Services have positive impact</vt:lpstr>
      <vt:lpstr>12 Access to Assessment</vt:lpstr>
      <vt:lpstr>13 Access to ICPS Services</vt:lpstr>
      <vt:lpstr>14 Local Offer</vt:lpstr>
      <vt:lpstr>SEND Identified</vt:lpstr>
      <vt:lpstr>Health Checks</vt:lpstr>
      <vt:lpstr>Personal Heath Budget</vt:lpstr>
      <vt:lpstr>LocalOfferData</vt:lpstr>
      <vt:lpstr>AnnualDATA</vt:lpstr>
      <vt:lpstr>AnnualReview</vt:lpstr>
      <vt:lpstr>Dash2Acc2Assm</vt:lpstr>
      <vt:lpstr>Dash2Acc2Serv</vt:lpstr>
      <vt:lpstr>Dash2Acc2Therap</vt:lpstr>
      <vt:lpstr>Dash2AnnRev</vt:lpstr>
      <vt:lpstr>Dash2Educatio</vt:lpstr>
      <vt:lpstr>Dash2EHCP</vt:lpstr>
      <vt:lpstr>Dash2Excl</vt:lpstr>
      <vt:lpstr>Dash2HealthBud</vt:lpstr>
      <vt:lpstr>Dash2Healthchk</vt:lpstr>
      <vt:lpstr>Dash2LO</vt:lpstr>
      <vt:lpstr>Dash2Neet</vt:lpstr>
      <vt:lpstr>Dash2Positiv</vt:lpstr>
      <vt:lpstr>Dash2SENDid</vt:lpstr>
      <vt:lpstr>EHCPMonthly</vt:lpstr>
      <vt:lpstr>ExclusionMonth</vt:lpstr>
      <vt:lpstr>HealthChk</vt:lpstr>
      <vt:lpstr>KPI10AcctoServ</vt:lpstr>
      <vt:lpstr>KPI11Positive</vt:lpstr>
      <vt:lpstr>KPI12ATA</vt:lpstr>
      <vt:lpstr>KPI13ATT</vt:lpstr>
      <vt:lpstr>KPI14Lo</vt:lpstr>
      <vt:lpstr>KPI2and3</vt:lpstr>
      <vt:lpstr>KPI4and7</vt:lpstr>
      <vt:lpstr>KPI8exc</vt:lpstr>
      <vt:lpstr>KPI9NEET</vt:lpstr>
      <vt:lpstr>LocalOfferMonth</vt:lpstr>
      <vt:lpstr>NEETRolling</vt:lpstr>
      <vt:lpstr>NEETSuffENG</vt:lpstr>
      <vt:lpstr>PersHealth</vt:lpstr>
      <vt:lpstr>Rolling12Month</vt:lpstr>
      <vt:lpstr>SENDIdent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Diane Norman</dc:creator>
  <cp:keywords/>
  <dc:description/>
  <cp:lastModifiedBy>Wendy Allen</cp:lastModifiedBy>
  <cp:revision/>
  <cp:lastPrinted>2023-01-23T12:40:35Z</cp:lastPrinted>
  <dcterms:created xsi:type="dcterms:W3CDTF">2022-12-16T10:14:03Z</dcterms:created>
  <dcterms:modified xsi:type="dcterms:W3CDTF">2023-01-23T14:54:02Z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0x010100FEDFEDAC1AD5C24CAE9AED668465E4B4</vt:lpwstr>
  </property>
</Properties>
</file>